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0"/>
  </bookViews>
  <sheets>
    <sheet name="固体燃料" sheetId="1" r:id="rId1"/>
    <sheet name="液体燃料" sheetId="2" r:id="rId2"/>
    <sheet name="気体燃料" sheetId="3" r:id="rId3"/>
  </sheets>
  <definedNames>
    <definedName name="_xlnm.Print_Area" localSheetId="1">'液体燃料'!$A$1:$T$81</definedName>
    <definedName name="_xlnm.Print_Area" localSheetId="2">'気体燃料'!$A$1:$T$99</definedName>
    <definedName name="_xlnm.Print_Area" localSheetId="0">'固体燃料'!$A$1:$T$80</definedName>
  </definedNames>
  <calcPr fullCalcOnLoad="1"/>
</workbook>
</file>

<file path=xl/sharedStrings.xml><?xml version="1.0" encoding="utf-8"?>
<sst xmlns="http://schemas.openxmlformats.org/spreadsheetml/2006/main" count="516" uniqueCount="248">
  <si>
    <t>バーナー最大容量　Lm=</t>
  </si>
  <si>
    <t>バーナー通常容量　Ln=</t>
  </si>
  <si>
    <t>燃料の高発熱量　Hh=</t>
  </si>
  <si>
    <t>燃料の硫黄分　S=</t>
  </si>
  <si>
    <t>Ln/Lm=</t>
  </si>
  <si>
    <t>設置場所のK値　K=</t>
  </si>
  <si>
    <t>l・kg</t>
  </si>
  <si>
    <t>kcal/kg</t>
  </si>
  <si>
    <t>％</t>
  </si>
  <si>
    <t>排出ガス温度　t=</t>
  </si>
  <si>
    <t>煙突の高さ　Ho=</t>
  </si>
  <si>
    <t>燃料中の水分割合　w=</t>
  </si>
  <si>
    <t>燃料中の水素分割合　h=</t>
  </si>
  <si>
    <t>　1) 低位発熱量(真発熱量)</t>
  </si>
  <si>
    <r>
      <t>燃料の比重　</t>
    </r>
    <r>
      <rPr>
        <sz val="11"/>
        <rFont val="Symbol"/>
        <family val="1"/>
      </rPr>
      <t>g=</t>
    </r>
  </si>
  <si>
    <t>＋</t>
  </si>
  <si>
    <t>(</t>
  </si>
  <si>
    <t>Hl = Hh-600(9h+w)=Hh-600</t>
  </si>
  <si>
    <t>)</t>
  </si>
  <si>
    <t>=</t>
  </si>
  <si>
    <t>℃</t>
  </si>
  <si>
    <t>m</t>
  </si>
  <si>
    <r>
      <t>残存酸素濃度　</t>
    </r>
    <r>
      <rPr>
        <sz val="11"/>
        <rFont val="Century"/>
        <family val="1"/>
      </rPr>
      <t>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=</t>
    </r>
  </si>
  <si>
    <t>　2) 理論空気量及び理論湿りガス量</t>
  </si>
  <si>
    <t>燃料＼項目</t>
  </si>
  <si>
    <t>液体燃料</t>
  </si>
  <si>
    <t>a</t>
  </si>
  <si>
    <t>b</t>
  </si>
  <si>
    <t>単位</t>
  </si>
  <si>
    <r>
      <t>m</t>
    </r>
    <r>
      <rPr>
        <vertAlign val="superscript"/>
        <sz val="11"/>
        <rFont val="ＭＳ Ｐゴシック"/>
        <family val="3"/>
      </rPr>
      <t>3</t>
    </r>
    <r>
      <rPr>
        <vertAlign val="subscript"/>
        <sz val="11"/>
        <rFont val="ＭＳ Ｐゴシック"/>
        <family val="3"/>
      </rPr>
      <t>N</t>
    </r>
    <r>
      <rPr>
        <sz val="11"/>
        <rFont val="ＭＳ Ｐゴシック"/>
        <family val="3"/>
      </rPr>
      <t>/kg</t>
    </r>
  </si>
  <si>
    <r>
      <t xml:space="preserve">a </t>
    </r>
    <r>
      <rPr>
        <vertAlign val="subscript"/>
        <sz val="11"/>
        <rFont val="Century"/>
        <family val="1"/>
      </rPr>
      <t>0</t>
    </r>
  </si>
  <si>
    <r>
      <t xml:space="preserve">b </t>
    </r>
    <r>
      <rPr>
        <vertAlign val="subscript"/>
        <sz val="11"/>
        <rFont val="ＭＳ Ｐゴシック"/>
        <family val="3"/>
      </rPr>
      <t>0</t>
    </r>
  </si>
  <si>
    <r>
      <t>A</t>
    </r>
    <r>
      <rPr>
        <vertAlign val="subscript"/>
        <sz val="11"/>
        <rFont val="Century"/>
        <family val="1"/>
      </rPr>
      <t>0</t>
    </r>
    <r>
      <rPr>
        <sz val="11"/>
        <rFont val="Century"/>
        <family val="1"/>
      </rPr>
      <t xml:space="preserve"> = a</t>
    </r>
    <r>
      <rPr>
        <sz val="11"/>
        <rFont val="ＭＳ Ｐゴシック"/>
        <family val="3"/>
      </rPr>
      <t>×</t>
    </r>
  </si>
  <si>
    <t>Hl</t>
  </si>
  <si>
    <t>＝</t>
  </si>
  <si>
    <r>
      <t xml:space="preserve"> </t>
    </r>
    <r>
      <rPr>
        <sz val="11"/>
        <rFont val="Century"/>
        <family val="1"/>
      </rPr>
      <t>+ a</t>
    </r>
    <r>
      <rPr>
        <vertAlign val="subscript"/>
        <sz val="11"/>
        <rFont val="Century"/>
        <family val="1"/>
      </rPr>
      <t xml:space="preserve">0 </t>
    </r>
    <r>
      <rPr>
        <sz val="11"/>
        <rFont val="Century"/>
        <family val="1"/>
      </rPr>
      <t>=</t>
    </r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</si>
  <si>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/kg</t>
    </r>
  </si>
  <si>
    <r>
      <t>G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 xml:space="preserve"> = b</t>
    </r>
    <r>
      <rPr>
        <sz val="11"/>
        <rFont val="ＭＳ Ｐゴシック"/>
        <family val="3"/>
      </rPr>
      <t>×</t>
    </r>
  </si>
  <si>
    <r>
      <t xml:space="preserve"> </t>
    </r>
    <r>
      <rPr>
        <sz val="11"/>
        <rFont val="Century"/>
        <family val="1"/>
      </rPr>
      <t>+ b</t>
    </r>
    <r>
      <rPr>
        <vertAlign val="subscript"/>
        <sz val="11"/>
        <rFont val="Century"/>
        <family val="1"/>
      </rPr>
      <t xml:space="preserve">0 </t>
    </r>
    <r>
      <rPr>
        <sz val="11"/>
        <rFont val="Century"/>
        <family val="1"/>
      </rPr>
      <t>=</t>
    </r>
  </si>
  <si>
    <t>　3) 空気過剰係数</t>
  </si>
  <si>
    <t>m =</t>
  </si>
  <si>
    <r>
      <t>21-O</t>
    </r>
    <r>
      <rPr>
        <vertAlign val="subscript"/>
        <sz val="11"/>
        <rFont val="ＭＳ Ｐゴシック"/>
        <family val="3"/>
      </rPr>
      <t>2</t>
    </r>
  </si>
  <si>
    <t>21-</t>
  </si>
  <si>
    <t>　4) 単位当たりの湿りガス量</t>
  </si>
  <si>
    <r>
      <t>G</t>
    </r>
    <r>
      <rPr>
        <vertAlign val="subscript"/>
        <sz val="11"/>
        <rFont val="Century"/>
        <family val="1"/>
      </rPr>
      <t>w</t>
    </r>
    <r>
      <rPr>
        <sz val="11"/>
        <rFont val="Century"/>
        <family val="1"/>
      </rPr>
      <t xml:space="preserve"> = G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>+ (m-1)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A</t>
    </r>
    <r>
      <rPr>
        <vertAlign val="subscript"/>
        <sz val="11"/>
        <rFont val="Century"/>
        <family val="1"/>
      </rPr>
      <t>0</t>
    </r>
    <r>
      <rPr>
        <sz val="11"/>
        <rFont val="ＭＳ Ｐゴシック"/>
        <family val="3"/>
      </rPr>
      <t>＝</t>
    </r>
  </si>
  <si>
    <t>×</t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</si>
  <si>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/kg or 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</si>
  <si>
    <t>　5) 単位当たりの乾きガス量</t>
  </si>
  <si>
    <r>
      <t>G</t>
    </r>
    <r>
      <rPr>
        <vertAlign val="subscript"/>
        <sz val="11"/>
        <rFont val="Century"/>
        <family val="1"/>
      </rPr>
      <t>d</t>
    </r>
    <r>
      <rPr>
        <sz val="11"/>
        <rFont val="Century"/>
        <family val="1"/>
      </rPr>
      <t xml:space="preserve"> = G</t>
    </r>
    <r>
      <rPr>
        <vertAlign val="subscript"/>
        <sz val="11"/>
        <rFont val="Century"/>
        <family val="1"/>
      </rPr>
      <t>w-</t>
    </r>
    <r>
      <rPr>
        <sz val="11"/>
        <rFont val="Century"/>
        <family val="1"/>
      </rPr>
      <t xml:space="preserve"> (11.2h+1.24w)</t>
    </r>
    <r>
      <rPr>
        <sz val="11"/>
        <rFont val="ＭＳ Ｐゴシック"/>
        <family val="3"/>
      </rPr>
      <t>＝</t>
    </r>
  </si>
  <si>
    <t>=</t>
  </si>
  <si>
    <t>　　　湿り排ガス量(最大)</t>
  </si>
  <si>
    <r>
      <t>Q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 xml:space="preserve"> = L</t>
    </r>
    <r>
      <rPr>
        <vertAlign val="subscript"/>
        <sz val="11"/>
        <rFont val="Century"/>
        <family val="1"/>
      </rPr>
      <t>m</t>
    </r>
    <r>
      <rPr>
        <sz val="11"/>
        <rFont val="ＭＳ Ｐゴシック"/>
        <family val="3"/>
      </rPr>
      <t>×</t>
    </r>
    <r>
      <rPr>
        <sz val="11"/>
        <rFont val="Symbol"/>
        <family val="1"/>
      </rPr>
      <t>g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G</t>
    </r>
    <r>
      <rPr>
        <vertAlign val="subscript"/>
        <sz val="11"/>
        <rFont val="Century"/>
        <family val="1"/>
      </rPr>
      <t>w</t>
    </r>
    <r>
      <rPr>
        <sz val="11"/>
        <rFont val="ＭＳ Ｐゴシック"/>
        <family val="3"/>
      </rPr>
      <t>＝</t>
    </r>
  </si>
  <si>
    <t>　　　湿り排ガス量(通常)</t>
  </si>
  <si>
    <r>
      <t>Q’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 xml:space="preserve"> = Q</t>
    </r>
    <r>
      <rPr>
        <vertAlign val="subscript"/>
        <sz val="11"/>
        <rFont val="Century"/>
        <family val="1"/>
      </rPr>
      <t>0w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(Ln/Lm)</t>
    </r>
    <r>
      <rPr>
        <sz val="11"/>
        <rFont val="ＭＳ Ｐゴシック"/>
        <family val="3"/>
      </rPr>
      <t>＝</t>
    </r>
  </si>
  <si>
    <t>　　　乾き排ガス量(最大)</t>
  </si>
  <si>
    <r>
      <t>Q</t>
    </r>
    <r>
      <rPr>
        <vertAlign val="subscript"/>
        <sz val="11"/>
        <rFont val="Century"/>
        <family val="1"/>
      </rPr>
      <t>0d</t>
    </r>
    <r>
      <rPr>
        <sz val="11"/>
        <rFont val="Century"/>
        <family val="1"/>
      </rPr>
      <t xml:space="preserve"> = L</t>
    </r>
    <r>
      <rPr>
        <vertAlign val="subscript"/>
        <sz val="11"/>
        <rFont val="Century"/>
        <family val="1"/>
      </rPr>
      <t>m</t>
    </r>
    <r>
      <rPr>
        <sz val="11"/>
        <rFont val="ＭＳ Ｐゴシック"/>
        <family val="3"/>
      </rPr>
      <t>×</t>
    </r>
    <r>
      <rPr>
        <sz val="11"/>
        <rFont val="Symbol"/>
        <family val="1"/>
      </rPr>
      <t>g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G</t>
    </r>
    <r>
      <rPr>
        <vertAlign val="subscript"/>
        <sz val="11"/>
        <rFont val="Century"/>
        <family val="1"/>
      </rPr>
      <t>d</t>
    </r>
    <r>
      <rPr>
        <sz val="11"/>
        <rFont val="ＭＳ Ｐゴシック"/>
        <family val="3"/>
      </rPr>
      <t>＝</t>
    </r>
  </si>
  <si>
    <t>　　　乾き排ガス量(通常)</t>
  </si>
  <si>
    <r>
      <t>Q’</t>
    </r>
    <r>
      <rPr>
        <vertAlign val="subscript"/>
        <sz val="11"/>
        <rFont val="Century"/>
        <family val="1"/>
      </rPr>
      <t>0d</t>
    </r>
    <r>
      <rPr>
        <sz val="11"/>
        <rFont val="Century"/>
        <family val="1"/>
      </rPr>
      <t xml:space="preserve"> = Q</t>
    </r>
    <r>
      <rPr>
        <vertAlign val="subscript"/>
        <sz val="11"/>
        <rFont val="Century"/>
        <family val="1"/>
      </rPr>
      <t>0d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(Ln/Lm)</t>
    </r>
    <r>
      <rPr>
        <sz val="11"/>
        <rFont val="ＭＳ Ｐゴシック"/>
        <family val="3"/>
      </rPr>
      <t>＝</t>
    </r>
  </si>
  <si>
    <t>1．排出ガス量</t>
  </si>
  <si>
    <t>2．排出速度</t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</si>
  <si>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/h</t>
    </r>
  </si>
  <si>
    <t>l・kg</t>
  </si>
  <si>
    <r>
      <t>残存酸素濃度　</t>
    </r>
    <r>
      <rPr>
        <sz val="11"/>
        <rFont val="Century"/>
        <family val="1"/>
      </rPr>
      <t>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=</t>
    </r>
  </si>
  <si>
    <t>％</t>
  </si>
  <si>
    <t>l・kg</t>
  </si>
  <si>
    <t>℃</t>
  </si>
  <si>
    <t>Ln/Lm=</t>
  </si>
  <si>
    <t>kcal/kg</t>
  </si>
  <si>
    <t>％</t>
  </si>
  <si>
    <t>Hl = Hh-600(9h+w)=Hh-600</t>
  </si>
  <si>
    <t>(</t>
  </si>
  <si>
    <t>＋</t>
  </si>
  <si>
    <t>)</t>
  </si>
  <si>
    <t>=</t>
  </si>
  <si>
    <t>kcal/kg</t>
  </si>
  <si>
    <r>
      <t xml:space="preserve">a </t>
    </r>
    <r>
      <rPr>
        <vertAlign val="subscript"/>
        <sz val="11"/>
        <rFont val="Century"/>
        <family val="1"/>
      </rPr>
      <t>0</t>
    </r>
  </si>
  <si>
    <r>
      <t xml:space="preserve">b </t>
    </r>
    <r>
      <rPr>
        <vertAlign val="subscript"/>
        <sz val="11"/>
        <rFont val="ＭＳ Ｐゴシック"/>
        <family val="3"/>
      </rPr>
      <t>0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</si>
  <si>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vertAlign val="subscript"/>
        <sz val="11"/>
        <rFont val="ＭＳ Ｐゴシック"/>
        <family val="3"/>
      </rPr>
      <t>N</t>
    </r>
    <r>
      <rPr>
        <sz val="11"/>
        <rFont val="ＭＳ Ｐゴシック"/>
        <family val="3"/>
      </rPr>
      <t>/kg</t>
    </r>
  </si>
  <si>
    <r>
      <t>A</t>
    </r>
    <r>
      <rPr>
        <vertAlign val="subscript"/>
        <sz val="11"/>
        <rFont val="Century"/>
        <family val="1"/>
      </rPr>
      <t>0</t>
    </r>
    <r>
      <rPr>
        <sz val="11"/>
        <rFont val="Century"/>
        <family val="1"/>
      </rPr>
      <t xml:space="preserve"> = a</t>
    </r>
    <r>
      <rPr>
        <sz val="11"/>
        <rFont val="ＭＳ Ｐゴシック"/>
        <family val="3"/>
      </rPr>
      <t>×</t>
    </r>
  </si>
  <si>
    <t>Hl</t>
  </si>
  <si>
    <r>
      <t xml:space="preserve"> </t>
    </r>
    <r>
      <rPr>
        <sz val="11"/>
        <rFont val="Century"/>
        <family val="1"/>
      </rPr>
      <t>+ a</t>
    </r>
    <r>
      <rPr>
        <vertAlign val="subscript"/>
        <sz val="11"/>
        <rFont val="Century"/>
        <family val="1"/>
      </rPr>
      <t xml:space="preserve">0 </t>
    </r>
    <r>
      <rPr>
        <sz val="11"/>
        <rFont val="Century"/>
        <family val="1"/>
      </rPr>
      <t>=</t>
    </r>
  </si>
  <si>
    <t>＋</t>
  </si>
  <si>
    <t>＝</t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</si>
  <si>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/kg</t>
    </r>
  </si>
  <si>
    <r>
      <t>G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 xml:space="preserve"> = b</t>
    </r>
    <r>
      <rPr>
        <sz val="11"/>
        <rFont val="ＭＳ Ｐゴシック"/>
        <family val="3"/>
      </rPr>
      <t>×</t>
    </r>
  </si>
  <si>
    <r>
      <t xml:space="preserve"> </t>
    </r>
    <r>
      <rPr>
        <sz val="11"/>
        <rFont val="Century"/>
        <family val="1"/>
      </rPr>
      <t>+ b</t>
    </r>
    <r>
      <rPr>
        <vertAlign val="subscript"/>
        <sz val="11"/>
        <rFont val="Century"/>
        <family val="1"/>
      </rPr>
      <t xml:space="preserve">0 </t>
    </r>
    <r>
      <rPr>
        <sz val="11"/>
        <rFont val="Century"/>
        <family val="1"/>
      </rPr>
      <t>=</t>
    </r>
  </si>
  <si>
    <t>m =</t>
  </si>
  <si>
    <t>=</t>
  </si>
  <si>
    <r>
      <t>21-O</t>
    </r>
    <r>
      <rPr>
        <vertAlign val="subscript"/>
        <sz val="11"/>
        <rFont val="ＭＳ Ｐゴシック"/>
        <family val="3"/>
      </rPr>
      <t>2</t>
    </r>
  </si>
  <si>
    <t>21-</t>
  </si>
  <si>
    <r>
      <t>G</t>
    </r>
    <r>
      <rPr>
        <vertAlign val="subscript"/>
        <sz val="11"/>
        <rFont val="Century"/>
        <family val="1"/>
      </rPr>
      <t>w</t>
    </r>
    <r>
      <rPr>
        <sz val="11"/>
        <rFont val="Century"/>
        <family val="1"/>
      </rPr>
      <t xml:space="preserve"> = G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>+ (m-1)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A</t>
    </r>
    <r>
      <rPr>
        <vertAlign val="subscript"/>
        <sz val="11"/>
        <rFont val="Century"/>
        <family val="1"/>
      </rPr>
      <t>0</t>
    </r>
    <r>
      <rPr>
        <sz val="11"/>
        <rFont val="ＭＳ Ｐゴシック"/>
        <family val="3"/>
      </rPr>
      <t>＝</t>
    </r>
  </si>
  <si>
    <t>×</t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</si>
  <si>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/kg or 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</si>
  <si>
    <r>
      <t>G</t>
    </r>
    <r>
      <rPr>
        <vertAlign val="subscript"/>
        <sz val="11"/>
        <rFont val="Century"/>
        <family val="1"/>
      </rPr>
      <t>d</t>
    </r>
    <r>
      <rPr>
        <sz val="11"/>
        <rFont val="Century"/>
        <family val="1"/>
      </rPr>
      <t xml:space="preserve"> = G</t>
    </r>
    <r>
      <rPr>
        <vertAlign val="subscript"/>
        <sz val="11"/>
        <rFont val="Century"/>
        <family val="1"/>
      </rPr>
      <t>w-</t>
    </r>
    <r>
      <rPr>
        <sz val="11"/>
        <rFont val="Century"/>
        <family val="1"/>
      </rPr>
      <t xml:space="preserve"> (11.2h+1.24w)</t>
    </r>
    <r>
      <rPr>
        <sz val="11"/>
        <rFont val="ＭＳ Ｐゴシック"/>
        <family val="3"/>
      </rPr>
      <t>＝</t>
    </r>
  </si>
  <si>
    <t>=</t>
  </si>
  <si>
    <r>
      <t>Q’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 xml:space="preserve"> = Q</t>
    </r>
    <r>
      <rPr>
        <vertAlign val="subscript"/>
        <sz val="11"/>
        <rFont val="Century"/>
        <family val="1"/>
      </rPr>
      <t>0w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(Ln/Lm)</t>
    </r>
    <r>
      <rPr>
        <sz val="11"/>
        <rFont val="ＭＳ Ｐゴシック"/>
        <family val="3"/>
      </rPr>
      <t>＝</t>
    </r>
  </si>
  <si>
    <r>
      <t>Q’</t>
    </r>
    <r>
      <rPr>
        <vertAlign val="subscript"/>
        <sz val="11"/>
        <rFont val="Century"/>
        <family val="1"/>
      </rPr>
      <t>0d</t>
    </r>
    <r>
      <rPr>
        <sz val="11"/>
        <rFont val="Century"/>
        <family val="1"/>
      </rPr>
      <t xml:space="preserve"> = Q</t>
    </r>
    <r>
      <rPr>
        <vertAlign val="subscript"/>
        <sz val="11"/>
        <rFont val="Century"/>
        <family val="1"/>
      </rPr>
      <t>0d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(Ln/Lm)</t>
    </r>
    <r>
      <rPr>
        <sz val="11"/>
        <rFont val="ＭＳ Ｐゴシック"/>
        <family val="3"/>
      </rPr>
      <t>＝</t>
    </r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</si>
  <si>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/h</t>
    </r>
  </si>
  <si>
    <t>固体燃料</t>
  </si>
  <si>
    <r>
      <t>Q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 xml:space="preserve"> = L</t>
    </r>
    <r>
      <rPr>
        <vertAlign val="subscript"/>
        <sz val="11"/>
        <rFont val="Century"/>
        <family val="1"/>
      </rPr>
      <t>m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G</t>
    </r>
    <r>
      <rPr>
        <vertAlign val="subscript"/>
        <sz val="11"/>
        <rFont val="Century"/>
        <family val="1"/>
      </rPr>
      <t>w</t>
    </r>
    <r>
      <rPr>
        <sz val="11"/>
        <rFont val="ＭＳ Ｐゴシック"/>
        <family val="3"/>
      </rPr>
      <t>＝</t>
    </r>
  </si>
  <si>
    <r>
      <t>Q</t>
    </r>
    <r>
      <rPr>
        <vertAlign val="subscript"/>
        <sz val="11"/>
        <rFont val="Century"/>
        <family val="1"/>
      </rPr>
      <t>0d</t>
    </r>
    <r>
      <rPr>
        <sz val="11"/>
        <rFont val="Century"/>
        <family val="1"/>
      </rPr>
      <t xml:space="preserve"> = L</t>
    </r>
    <r>
      <rPr>
        <vertAlign val="subscript"/>
        <sz val="11"/>
        <rFont val="Century"/>
        <family val="1"/>
      </rPr>
      <t>m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G</t>
    </r>
    <r>
      <rPr>
        <vertAlign val="subscript"/>
        <sz val="11"/>
        <rFont val="Century"/>
        <family val="1"/>
      </rPr>
      <t>d</t>
    </r>
    <r>
      <rPr>
        <sz val="11"/>
        <rFont val="ＭＳ Ｐゴシック"/>
        <family val="3"/>
      </rPr>
      <t>＝</t>
    </r>
  </si>
  <si>
    <t>=</t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</si>
  <si>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/h</t>
    </r>
  </si>
  <si>
    <t>燃料の組成(容量比)</t>
  </si>
  <si>
    <t>CO=</t>
  </si>
  <si>
    <r>
      <t>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</t>
    </r>
  </si>
  <si>
    <r>
      <t>CH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=</t>
    </r>
  </si>
  <si>
    <r>
      <t>C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8</t>
    </r>
    <r>
      <rPr>
        <sz val="11"/>
        <rFont val="ＭＳ Ｐゴシック"/>
        <family val="3"/>
      </rPr>
      <t>=</t>
    </r>
  </si>
  <si>
    <r>
      <t>C</t>
    </r>
    <r>
      <rPr>
        <vertAlign val="subscript"/>
        <sz val="11"/>
        <rFont val="ＭＳ Ｐゴシック"/>
        <family val="3"/>
      </rPr>
      <t>4</t>
    </r>
    <r>
      <rPr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10</t>
    </r>
    <r>
      <rPr>
        <sz val="11"/>
        <rFont val="ＭＳ Ｐゴシック"/>
        <family val="3"/>
      </rPr>
      <t>=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</si>
  <si>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</t>
    </r>
  </si>
  <si>
    <r>
      <t>C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>=</t>
    </r>
  </si>
  <si>
    <r>
      <t>C</t>
    </r>
    <r>
      <rPr>
        <vertAlign val="subscript"/>
        <sz val="11"/>
        <rFont val="Century"/>
        <family val="1"/>
      </rPr>
      <t>3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6</t>
    </r>
    <r>
      <rPr>
        <sz val="11"/>
        <rFont val="Century"/>
        <family val="1"/>
      </rPr>
      <t>=</t>
    </r>
  </si>
  <si>
    <r>
      <t>C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8</t>
    </r>
    <r>
      <rPr>
        <sz val="11"/>
        <rFont val="Century"/>
        <family val="1"/>
      </rPr>
      <t>=</t>
    </r>
  </si>
  <si>
    <r>
      <t>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=</t>
    </r>
  </si>
  <si>
    <r>
      <t>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=</t>
    </r>
  </si>
  <si>
    <t>　1) 理論空気量</t>
  </si>
  <si>
    <r>
      <t xml:space="preserve">            + 28.57C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8</t>
    </r>
    <r>
      <rPr>
        <sz val="11"/>
        <rFont val="Century"/>
        <family val="1"/>
      </rPr>
      <t xml:space="preserve"> + 30.95C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10</t>
    </r>
    <r>
      <rPr>
        <sz val="11"/>
        <rFont val="Century"/>
        <family val="1"/>
      </rPr>
      <t xml:space="preserve"> - 4.76O</t>
    </r>
    <r>
      <rPr>
        <vertAlign val="subscript"/>
        <sz val="11"/>
        <rFont val="Century"/>
        <family val="1"/>
      </rPr>
      <t>2</t>
    </r>
  </si>
  <si>
    <t>)+9.52</t>
  </si>
  <si>
    <t>+</t>
  </si>
  <si>
    <r>
      <t>C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H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=</t>
    </r>
  </si>
  <si>
    <r>
      <t xml:space="preserve">    A</t>
    </r>
    <r>
      <rPr>
        <vertAlign val="subscript"/>
        <sz val="11"/>
        <rFont val="Century"/>
        <family val="1"/>
      </rPr>
      <t>0</t>
    </r>
    <r>
      <rPr>
        <sz val="11"/>
        <rFont val="Century"/>
        <family val="1"/>
      </rPr>
      <t xml:space="preserve"> = 2.38(H</t>
    </r>
    <r>
      <rPr>
        <vertAlign val="subscript"/>
        <sz val="11"/>
        <rFont val="Century"/>
        <family val="1"/>
      </rPr>
      <t xml:space="preserve">2 </t>
    </r>
    <r>
      <rPr>
        <sz val="11"/>
        <rFont val="Century"/>
        <family val="1"/>
      </rPr>
      <t>+ CO) + 9.52CH</t>
    </r>
    <r>
      <rPr>
        <vertAlign val="subscript"/>
        <sz val="11"/>
        <rFont val="Century"/>
        <family val="1"/>
      </rPr>
      <t xml:space="preserve">4 </t>
    </r>
    <r>
      <rPr>
        <sz val="11"/>
        <rFont val="Century"/>
        <family val="1"/>
      </rPr>
      <t>+ 14.29C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 xml:space="preserve">4 </t>
    </r>
    <r>
      <rPr>
        <sz val="11"/>
        <rFont val="Century"/>
        <family val="1"/>
      </rPr>
      <t>+ 16.67C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 xml:space="preserve">6 </t>
    </r>
    <r>
      <rPr>
        <sz val="11"/>
        <rFont val="Century"/>
        <family val="1"/>
      </rPr>
      <t>+ 21.43C</t>
    </r>
    <r>
      <rPr>
        <vertAlign val="subscript"/>
        <sz val="11"/>
        <rFont val="Century"/>
        <family val="1"/>
      </rPr>
      <t>3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 xml:space="preserve">6 </t>
    </r>
    <r>
      <rPr>
        <sz val="11"/>
        <rFont val="Century"/>
        <family val="1"/>
      </rPr>
      <t>+ 23.81C</t>
    </r>
    <r>
      <rPr>
        <vertAlign val="subscript"/>
        <sz val="11"/>
        <rFont val="Century"/>
        <family val="1"/>
      </rPr>
      <t>3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8</t>
    </r>
  </si>
  <si>
    <t xml:space="preserve">       = 2.38  (</t>
  </si>
  <si>
    <t>+</t>
  </si>
  <si>
    <t>－</t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</si>
  <si>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</si>
  <si>
    <t>　2) 理論湿りガス量</t>
  </si>
  <si>
    <r>
      <t xml:space="preserve">    G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 xml:space="preserve"> = 2.38(H</t>
    </r>
    <r>
      <rPr>
        <vertAlign val="subscript"/>
        <sz val="11"/>
        <rFont val="Century"/>
        <family val="1"/>
      </rPr>
      <t xml:space="preserve">2 </t>
    </r>
    <r>
      <rPr>
        <sz val="11"/>
        <rFont val="Century"/>
        <family val="1"/>
      </rPr>
      <t>+ CO) + 9.52CH</t>
    </r>
    <r>
      <rPr>
        <vertAlign val="subscript"/>
        <sz val="11"/>
        <rFont val="Century"/>
        <family val="1"/>
      </rPr>
      <t xml:space="preserve">4 </t>
    </r>
    <r>
      <rPr>
        <sz val="11"/>
        <rFont val="Century"/>
        <family val="1"/>
      </rPr>
      <t>+ 14.29C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 xml:space="preserve">4 </t>
    </r>
    <r>
      <rPr>
        <sz val="11"/>
        <rFont val="Century"/>
        <family val="1"/>
      </rPr>
      <t>+ 16.67C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 xml:space="preserve">6 </t>
    </r>
    <r>
      <rPr>
        <sz val="11"/>
        <rFont val="Century"/>
        <family val="1"/>
      </rPr>
      <t>+ 21.43C</t>
    </r>
    <r>
      <rPr>
        <vertAlign val="subscript"/>
        <sz val="11"/>
        <rFont val="Century"/>
        <family val="1"/>
      </rPr>
      <t>3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 xml:space="preserve">6 </t>
    </r>
    <r>
      <rPr>
        <sz val="11"/>
        <rFont val="Century"/>
        <family val="1"/>
      </rPr>
      <t>+ 23.81C</t>
    </r>
    <r>
      <rPr>
        <vertAlign val="subscript"/>
        <sz val="11"/>
        <rFont val="Century"/>
        <family val="1"/>
      </rPr>
      <t>3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8</t>
    </r>
  </si>
  <si>
    <t>　　煙突断面積</t>
  </si>
  <si>
    <r>
      <t xml:space="preserve">       A = </t>
    </r>
  </si>
  <si>
    <t>縦</t>
  </si>
  <si>
    <t>横</t>
  </si>
  <si>
    <t>頭部の内径(形状:○)</t>
  </si>
  <si>
    <t>頭部の寸法(形状:□)</t>
  </si>
  <si>
    <t>直径</t>
  </si>
  <si>
    <t>煙突傘の有無(0：無,1：有)</t>
  </si>
  <si>
    <t>m</t>
  </si>
  <si>
    <t>m</t>
  </si>
  <si>
    <r>
      <t>m</t>
    </r>
    <r>
      <rPr>
        <vertAlign val="superscript"/>
        <sz val="11"/>
        <rFont val="ＭＳ Ｐゴシック"/>
        <family val="3"/>
      </rPr>
      <t>2</t>
    </r>
  </si>
  <si>
    <t>　　排出速度(最大)</t>
  </si>
  <si>
    <r>
      <t xml:space="preserve">       V = </t>
    </r>
  </si>
  <si>
    <t>A</t>
  </si>
  <si>
    <r>
      <t>Q</t>
    </r>
    <r>
      <rPr>
        <vertAlign val="subscript"/>
        <sz val="11"/>
        <rFont val="Century"/>
        <family val="1"/>
      </rPr>
      <t>0w</t>
    </r>
  </si>
  <si>
    <t>273+t</t>
  </si>
  <si>
    <t>×</t>
  </si>
  <si>
    <t>＝</t>
  </si>
  <si>
    <t>　　排出速度(通常)</t>
  </si>
  <si>
    <r>
      <t xml:space="preserve">       V’ = </t>
    </r>
  </si>
  <si>
    <r>
      <t>V</t>
    </r>
    <r>
      <rPr>
        <sz val="11"/>
        <rFont val="ＭＳ Ｐ明朝"/>
        <family val="1"/>
      </rPr>
      <t>×(Ln/Lm)＝</t>
    </r>
  </si>
  <si>
    <t>m/秒</t>
  </si>
  <si>
    <t>3．煙突補正高さの計算</t>
  </si>
  <si>
    <t>　1) 速度による上昇高さ(最大)</t>
  </si>
  <si>
    <r>
      <t>Hm</t>
    </r>
    <r>
      <rPr>
        <sz val="11"/>
        <rFont val="ＭＳ Ｐ明朝"/>
        <family val="1"/>
      </rPr>
      <t>＝</t>
    </r>
  </si>
  <si>
    <r>
      <t>Q</t>
    </r>
    <r>
      <rPr>
        <vertAlign val="subscript"/>
        <sz val="11"/>
        <rFont val="Century"/>
        <family val="1"/>
      </rPr>
      <t>0w</t>
    </r>
    <r>
      <rPr>
        <sz val="11"/>
        <rFont val="ＭＳ Ｐ明朝"/>
        <family val="1"/>
      </rPr>
      <t>×V</t>
    </r>
  </si>
  <si>
    <t>100+</t>
  </si>
  <si>
    <t>V</t>
  </si>
  <si>
    <t>J=</t>
  </si>
  <si>
    <r>
      <t>　2) 係数</t>
    </r>
    <r>
      <rPr>
        <sz val="11"/>
        <rFont val="Century"/>
        <family val="1"/>
      </rPr>
      <t>J</t>
    </r>
    <r>
      <rPr>
        <sz val="11"/>
        <rFont val="ＭＳ Ｐ明朝"/>
        <family val="1"/>
      </rPr>
      <t xml:space="preserve"> (最大)</t>
    </r>
  </si>
  <si>
    <t>ｔ-15</t>
  </si>
  <si>
    <r>
      <t xml:space="preserve"> 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(1460-296 </t>
    </r>
    <r>
      <rPr>
        <sz val="11"/>
        <rFont val="ＭＳ Ｐ明朝"/>
        <family val="1"/>
      </rPr>
      <t>×</t>
    </r>
  </si>
  <si>
    <t>)+1</t>
  </si>
  <si>
    <t xml:space="preserve"> =</t>
  </si>
  <si>
    <r>
      <t>　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) 浮力による上昇高さ(最大)</t>
    </r>
  </si>
  <si>
    <t>J</t>
  </si>
  <si>
    <r>
      <t>―</t>
    </r>
    <r>
      <rPr>
        <sz val="11"/>
        <rFont val="Century"/>
        <family val="1"/>
      </rPr>
      <t>1)</t>
    </r>
  </si>
  <si>
    <r>
      <t xml:space="preserve"> </t>
    </r>
    <r>
      <rPr>
        <sz val="11"/>
        <rFont val="ＭＳ Ｐ明朝"/>
        <family val="1"/>
      </rPr>
      <t>　　</t>
    </r>
    <r>
      <rPr>
        <sz val="11"/>
        <rFont val="Century"/>
        <family val="1"/>
      </rPr>
      <t xml:space="preserve">    = 5.89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10</t>
    </r>
    <r>
      <rPr>
        <vertAlign val="superscript"/>
        <sz val="11"/>
        <rFont val="Century"/>
        <family val="1"/>
      </rPr>
      <t>-7</t>
    </r>
    <r>
      <rPr>
        <sz val="11"/>
        <rFont val="ＭＳ Ｐ明朝"/>
        <family val="1"/>
      </rPr>
      <t>×</t>
    </r>
  </si>
  <si>
    <r>
      <t xml:space="preserve">    Ht = 5.89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10</t>
    </r>
    <r>
      <rPr>
        <vertAlign val="superscript"/>
        <sz val="11"/>
        <rFont val="Century"/>
        <family val="1"/>
      </rPr>
      <t>-7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Q</t>
    </r>
    <r>
      <rPr>
        <vertAlign val="subscript"/>
        <sz val="11"/>
        <rFont val="Century"/>
        <family val="1"/>
      </rPr>
      <t>0w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(t-15)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(2.30logJ +</t>
    </r>
  </si>
  <si>
    <r>
      <t>)+1</t>
    </r>
    <r>
      <rPr>
        <sz val="11"/>
        <rFont val="ＭＳ Ｐ明朝"/>
        <family val="1"/>
      </rPr>
      <t>　　＝</t>
    </r>
  </si>
  <si>
    <t>m</t>
  </si>
  <si>
    <t>　   補正煙突高さ(最大)</t>
  </si>
  <si>
    <t>傘の有無：</t>
  </si>
  <si>
    <r>
      <t>H</t>
    </r>
    <r>
      <rPr>
        <vertAlign val="subscript"/>
        <sz val="11"/>
        <rFont val="Century"/>
        <family val="1"/>
      </rPr>
      <t>e</t>
    </r>
    <r>
      <rPr>
        <sz val="11"/>
        <rFont val="Century"/>
        <family val="1"/>
      </rPr>
      <t xml:space="preserve"> = H</t>
    </r>
    <r>
      <rPr>
        <vertAlign val="subscript"/>
        <sz val="11"/>
        <rFont val="Century"/>
        <family val="1"/>
      </rPr>
      <t>0</t>
    </r>
    <r>
      <rPr>
        <sz val="11"/>
        <rFont val="Century"/>
        <family val="1"/>
      </rPr>
      <t xml:space="preserve"> + 0.65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(H</t>
    </r>
    <r>
      <rPr>
        <vertAlign val="subscript"/>
        <sz val="11"/>
        <rFont val="Century"/>
        <family val="1"/>
      </rPr>
      <t>m</t>
    </r>
    <r>
      <rPr>
        <sz val="11"/>
        <rFont val="Century"/>
        <family val="1"/>
      </rPr>
      <t xml:space="preserve"> + H</t>
    </r>
    <r>
      <rPr>
        <vertAlign val="subscript"/>
        <sz val="11"/>
        <rFont val="Century"/>
        <family val="1"/>
      </rPr>
      <t>t</t>
    </r>
    <r>
      <rPr>
        <sz val="11"/>
        <rFont val="Century"/>
        <family val="1"/>
      </rPr>
      <t xml:space="preserve">) </t>
    </r>
  </si>
  <si>
    <r>
      <t>　　</t>
    </r>
    <r>
      <rPr>
        <sz val="11"/>
        <rFont val="Century"/>
        <family val="1"/>
      </rPr>
      <t xml:space="preserve"> = </t>
    </r>
  </si>
  <si>
    <t>4．硫黄酸化物の排出量とK値の適合状況</t>
  </si>
  <si>
    <t>　  硫黄酸化物排出量(最大)</t>
  </si>
  <si>
    <r>
      <t>qm = L</t>
    </r>
    <r>
      <rPr>
        <vertAlign val="subscript"/>
        <sz val="11"/>
        <rFont val="Century"/>
        <family val="1"/>
      </rPr>
      <t xml:space="preserve">m </t>
    </r>
    <r>
      <rPr>
        <sz val="11"/>
        <rFont val="Century"/>
        <family val="1"/>
      </rPr>
      <t>×</t>
    </r>
    <r>
      <rPr>
        <sz val="11"/>
        <rFont val="Century"/>
        <family val="1"/>
      </rPr>
      <t xml:space="preserve"> </t>
    </r>
    <r>
      <rPr>
        <sz val="11"/>
        <rFont val="Symbol"/>
        <family val="1"/>
      </rPr>
      <t xml:space="preserve">g </t>
    </r>
    <r>
      <rPr>
        <sz val="11"/>
        <rFont val="Century"/>
        <family val="1"/>
      </rPr>
      <t>×</t>
    </r>
    <r>
      <rPr>
        <sz val="11"/>
        <rFont val="Symbol"/>
        <family val="1"/>
      </rPr>
      <t xml:space="preserve"> </t>
    </r>
    <r>
      <rPr>
        <sz val="11"/>
        <rFont val="Century"/>
        <family val="1"/>
      </rPr>
      <t>S</t>
    </r>
    <r>
      <rPr>
        <sz val="11"/>
        <rFont val="Century"/>
        <family val="1"/>
      </rPr>
      <t xml:space="preserve"> </t>
    </r>
    <r>
      <rPr>
        <sz val="11"/>
        <rFont val="Century"/>
        <family val="1"/>
      </rPr>
      <t>×</t>
    </r>
    <r>
      <rPr>
        <sz val="11"/>
        <rFont val="Century"/>
        <family val="1"/>
      </rPr>
      <t xml:space="preserve"> </t>
    </r>
    <r>
      <rPr>
        <sz val="11"/>
        <rFont val="Century"/>
        <family val="1"/>
      </rPr>
      <t>0.007</t>
    </r>
  </si>
  <si>
    <t>　  硫黄酸化物排出量(通常)</t>
  </si>
  <si>
    <r>
      <t>q</t>
    </r>
    <r>
      <rPr>
        <sz val="11"/>
        <rFont val="Century"/>
        <family val="1"/>
      </rPr>
      <t>n</t>
    </r>
    <r>
      <rPr>
        <sz val="11"/>
        <rFont val="Century"/>
        <family val="1"/>
      </rPr>
      <t xml:space="preserve"> = </t>
    </r>
    <r>
      <rPr>
        <sz val="11"/>
        <rFont val="Century"/>
        <family val="1"/>
      </rPr>
      <t>qm</t>
    </r>
    <r>
      <rPr>
        <vertAlign val="subscript"/>
        <sz val="11"/>
        <rFont val="Century"/>
        <family val="1"/>
      </rPr>
      <t xml:space="preserve"> </t>
    </r>
    <r>
      <rPr>
        <sz val="11"/>
        <rFont val="Century"/>
        <family val="1"/>
      </rPr>
      <t>×</t>
    </r>
    <r>
      <rPr>
        <sz val="11"/>
        <rFont val="Century"/>
        <family val="1"/>
      </rPr>
      <t xml:space="preserve"> (L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/L</t>
    </r>
    <r>
      <rPr>
        <vertAlign val="subscript"/>
        <sz val="11"/>
        <rFont val="Century"/>
        <family val="1"/>
      </rPr>
      <t>m</t>
    </r>
    <r>
      <rPr>
        <sz val="11"/>
        <rFont val="Century"/>
        <family val="1"/>
      </rPr>
      <t>)</t>
    </r>
  </si>
  <si>
    <t>　  硫黄酸化物濃度(最大)</t>
  </si>
  <si>
    <r>
      <t>qm×10</t>
    </r>
    <r>
      <rPr>
        <vertAlign val="superscript"/>
        <sz val="11"/>
        <rFont val="Century"/>
        <family val="1"/>
      </rPr>
      <t>6</t>
    </r>
  </si>
  <si>
    <r>
      <t>Q</t>
    </r>
    <r>
      <rPr>
        <vertAlign val="subscript"/>
        <sz val="11"/>
        <rFont val="Century"/>
        <family val="1"/>
      </rPr>
      <t>od</t>
    </r>
  </si>
  <si>
    <r>
      <t>×10</t>
    </r>
    <r>
      <rPr>
        <vertAlign val="superscript"/>
        <sz val="11"/>
        <rFont val="Century"/>
        <family val="1"/>
      </rPr>
      <t>6</t>
    </r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</si>
  <si>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/h</t>
    </r>
  </si>
  <si>
    <t>　  硫黄酸化物濃度(通常)</t>
  </si>
  <si>
    <t>q ppm ＝</t>
  </si>
  <si>
    <r>
      <t xml:space="preserve">q’ ppm </t>
    </r>
    <r>
      <rPr>
        <sz val="11"/>
        <rFont val="ＭＳ Ｐ明朝"/>
        <family val="1"/>
      </rPr>
      <t>＝</t>
    </r>
    <r>
      <rPr>
        <sz val="11"/>
        <rFont val="Century"/>
        <family val="1"/>
      </rPr>
      <t xml:space="preserve">q ppm </t>
    </r>
    <r>
      <rPr>
        <sz val="11"/>
        <rFont val="ＭＳ Ｐ明朝"/>
        <family val="1"/>
      </rPr>
      <t>＝</t>
    </r>
  </si>
  <si>
    <t>ppm</t>
  </si>
  <si>
    <t>　  硫黄酸化物許容排出量</t>
  </si>
  <si>
    <r>
      <t xml:space="preserve">     </t>
    </r>
    <r>
      <rPr>
        <sz val="11"/>
        <rFont val="Century"/>
        <family val="1"/>
      </rPr>
      <t>q</t>
    </r>
    <r>
      <rPr>
        <sz val="11"/>
        <rFont val="Century"/>
        <family val="1"/>
      </rPr>
      <t>L</t>
    </r>
    <r>
      <rPr>
        <sz val="11"/>
        <rFont val="Century"/>
        <family val="1"/>
      </rPr>
      <t xml:space="preserve"> = K × 10</t>
    </r>
    <r>
      <rPr>
        <vertAlign val="superscript"/>
        <sz val="11"/>
        <rFont val="Century"/>
        <family val="1"/>
      </rPr>
      <t>-3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e</t>
    </r>
    <r>
      <rPr>
        <vertAlign val="superscript"/>
        <sz val="11"/>
        <rFont val="Century"/>
        <family val="1"/>
      </rPr>
      <t>2</t>
    </r>
    <r>
      <rPr>
        <sz val="11"/>
        <rFont val="Century"/>
        <family val="1"/>
      </rPr>
      <t xml:space="preserve"> =</t>
    </r>
  </si>
  <si>
    <t>×</t>
  </si>
  <si>
    <r>
      <t>10</t>
    </r>
    <r>
      <rPr>
        <vertAlign val="superscript"/>
        <sz val="11"/>
        <rFont val="Century"/>
        <family val="1"/>
      </rPr>
      <t>-3</t>
    </r>
  </si>
  <si>
    <t>硫黄酸化物排出量(最大)qm</t>
  </si>
  <si>
    <r>
      <t>硫黄酸化物許容排出量qL</t>
    </r>
    <r>
      <rPr>
        <b/>
        <sz val="11"/>
        <color indexed="10"/>
        <rFont val="ＭＳ Ｐ明朝"/>
        <family val="1"/>
      </rPr>
      <t>　となり，</t>
    </r>
  </si>
  <si>
    <r>
      <t>※煙突に傘がある場合には，補正せず H</t>
    </r>
    <r>
      <rPr>
        <i/>
        <vertAlign val="subscript"/>
        <sz val="11"/>
        <rFont val="ＭＳ Ｐゴシック"/>
        <family val="3"/>
      </rPr>
      <t>e</t>
    </r>
    <r>
      <rPr>
        <i/>
        <sz val="11"/>
        <rFont val="ＭＳ Ｐゴシック"/>
        <family val="3"/>
      </rPr>
      <t xml:space="preserve"> = H</t>
    </r>
    <r>
      <rPr>
        <i/>
        <vertAlign val="subscript"/>
        <sz val="11"/>
        <rFont val="ＭＳ Ｐゴシック"/>
        <family val="3"/>
      </rPr>
      <t xml:space="preserve">0 </t>
    </r>
    <r>
      <rPr>
        <i/>
        <sz val="11"/>
        <rFont val="ＭＳ Ｐゴシック"/>
        <family val="3"/>
      </rPr>
      <t>となります。</t>
    </r>
  </si>
  <si>
    <t>m</t>
  </si>
  <si>
    <t>m</t>
  </si>
  <si>
    <t>Ln/Lm=</t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</si>
  <si>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/h</t>
    </r>
  </si>
  <si>
    <r>
      <t>Q</t>
    </r>
    <r>
      <rPr>
        <vertAlign val="subscript"/>
        <sz val="11"/>
        <rFont val="Century"/>
        <family val="1"/>
      </rPr>
      <t>0d</t>
    </r>
    <r>
      <rPr>
        <sz val="11"/>
        <rFont val="Century"/>
        <family val="1"/>
      </rPr>
      <t xml:space="preserve"> = L</t>
    </r>
    <r>
      <rPr>
        <vertAlign val="subscript"/>
        <sz val="11"/>
        <rFont val="Century"/>
        <family val="1"/>
      </rPr>
      <t>m</t>
    </r>
    <r>
      <rPr>
        <sz val="11"/>
        <rFont val="ＭＳ Ｐゴシック"/>
        <family val="3"/>
      </rPr>
      <t>×</t>
    </r>
    <r>
      <rPr>
        <sz val="11"/>
        <rFont val="Symbol"/>
        <family val="1"/>
      </rPr>
      <t>g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G</t>
    </r>
    <r>
      <rPr>
        <vertAlign val="subscript"/>
        <sz val="11"/>
        <rFont val="Century"/>
        <family val="1"/>
      </rPr>
      <t>d</t>
    </r>
    <r>
      <rPr>
        <sz val="11"/>
        <rFont val="ＭＳ Ｐゴシック"/>
        <family val="3"/>
      </rPr>
      <t>＝</t>
    </r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</si>
  <si>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/h</t>
    </r>
  </si>
  <si>
    <r>
      <t xml:space="preserve">       A = </t>
    </r>
  </si>
  <si>
    <r>
      <t>m</t>
    </r>
    <r>
      <rPr>
        <vertAlign val="superscript"/>
        <sz val="11"/>
        <rFont val="ＭＳ Ｐゴシック"/>
        <family val="3"/>
      </rPr>
      <t>2</t>
    </r>
  </si>
  <si>
    <r>
      <t xml:space="preserve">       V = </t>
    </r>
  </si>
  <si>
    <r>
      <t>Q</t>
    </r>
    <r>
      <rPr>
        <vertAlign val="subscript"/>
        <sz val="11"/>
        <rFont val="Century"/>
        <family val="1"/>
      </rPr>
      <t>0w</t>
    </r>
  </si>
  <si>
    <t>×</t>
  </si>
  <si>
    <t>273+t</t>
  </si>
  <si>
    <t>＝</t>
  </si>
  <si>
    <t>A</t>
  </si>
  <si>
    <r>
      <t xml:space="preserve">       V’ = </t>
    </r>
  </si>
  <si>
    <r>
      <t>V</t>
    </r>
    <r>
      <rPr>
        <sz val="11"/>
        <rFont val="ＭＳ Ｐ明朝"/>
        <family val="1"/>
      </rPr>
      <t>×(Ln/Lm)＝</t>
    </r>
  </si>
  <si>
    <r>
      <t>H</t>
    </r>
    <r>
      <rPr>
        <vertAlign val="subscript"/>
        <sz val="11"/>
        <rFont val="Century"/>
        <family val="1"/>
      </rPr>
      <t>e</t>
    </r>
    <r>
      <rPr>
        <sz val="11"/>
        <rFont val="Century"/>
        <family val="1"/>
      </rPr>
      <t xml:space="preserve"> = H</t>
    </r>
    <r>
      <rPr>
        <vertAlign val="subscript"/>
        <sz val="11"/>
        <rFont val="Century"/>
        <family val="1"/>
      </rPr>
      <t>0</t>
    </r>
    <r>
      <rPr>
        <sz val="11"/>
        <rFont val="Century"/>
        <family val="1"/>
      </rPr>
      <t xml:space="preserve"> + 0.65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(H</t>
    </r>
    <r>
      <rPr>
        <vertAlign val="subscript"/>
        <sz val="11"/>
        <rFont val="Century"/>
        <family val="1"/>
      </rPr>
      <t>m</t>
    </r>
    <r>
      <rPr>
        <sz val="11"/>
        <rFont val="Century"/>
        <family val="1"/>
      </rPr>
      <t xml:space="preserve"> + H</t>
    </r>
    <r>
      <rPr>
        <vertAlign val="subscript"/>
        <sz val="11"/>
        <rFont val="Century"/>
        <family val="1"/>
      </rPr>
      <t>t</t>
    </r>
    <r>
      <rPr>
        <sz val="11"/>
        <rFont val="Century"/>
        <family val="1"/>
      </rPr>
      <t xml:space="preserve">) </t>
    </r>
  </si>
  <si>
    <r>
      <t>　　</t>
    </r>
    <r>
      <rPr>
        <sz val="11"/>
        <rFont val="Century"/>
        <family val="1"/>
      </rPr>
      <t xml:space="preserve"> = </t>
    </r>
  </si>
  <si>
    <t>=</t>
  </si>
  <si>
    <t>m</t>
  </si>
  <si>
    <t>=</t>
  </si>
  <si>
    <r>
      <t>m</t>
    </r>
    <r>
      <rPr>
        <vertAlign val="superscript"/>
        <sz val="11"/>
        <rFont val="Century"/>
        <family val="1"/>
      </rPr>
      <t>3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/h</t>
    </r>
  </si>
  <si>
    <r>
      <t>q</t>
    </r>
    <r>
      <rPr>
        <sz val="11"/>
        <rFont val="Century"/>
        <family val="1"/>
      </rPr>
      <t>n</t>
    </r>
    <r>
      <rPr>
        <sz val="11"/>
        <rFont val="Century"/>
        <family val="1"/>
      </rPr>
      <t xml:space="preserve"> = </t>
    </r>
    <r>
      <rPr>
        <sz val="11"/>
        <rFont val="Century"/>
        <family val="1"/>
      </rPr>
      <t>qm</t>
    </r>
    <r>
      <rPr>
        <vertAlign val="subscript"/>
        <sz val="11"/>
        <rFont val="Century"/>
        <family val="1"/>
      </rPr>
      <t xml:space="preserve"> </t>
    </r>
    <r>
      <rPr>
        <sz val="11"/>
        <rFont val="Century"/>
        <family val="1"/>
      </rPr>
      <t>×</t>
    </r>
    <r>
      <rPr>
        <sz val="11"/>
        <rFont val="Century"/>
        <family val="1"/>
      </rPr>
      <t xml:space="preserve"> (L</t>
    </r>
    <r>
      <rPr>
        <vertAlign val="subscript"/>
        <sz val="11"/>
        <rFont val="Century"/>
        <family val="1"/>
      </rPr>
      <t>n</t>
    </r>
    <r>
      <rPr>
        <sz val="11"/>
        <rFont val="Century"/>
        <family val="1"/>
      </rPr>
      <t>/L</t>
    </r>
    <r>
      <rPr>
        <vertAlign val="subscript"/>
        <sz val="11"/>
        <rFont val="Century"/>
        <family val="1"/>
      </rPr>
      <t>m</t>
    </r>
    <r>
      <rPr>
        <sz val="11"/>
        <rFont val="Century"/>
        <family val="1"/>
      </rPr>
      <t>)</t>
    </r>
  </si>
  <si>
    <t>q ppm ＝</t>
  </si>
  <si>
    <r>
      <t>qm×10</t>
    </r>
    <r>
      <rPr>
        <vertAlign val="superscript"/>
        <sz val="11"/>
        <rFont val="Century"/>
        <family val="1"/>
      </rPr>
      <t>6</t>
    </r>
  </si>
  <si>
    <r>
      <t>×10</t>
    </r>
    <r>
      <rPr>
        <vertAlign val="superscript"/>
        <sz val="11"/>
        <rFont val="Century"/>
        <family val="1"/>
      </rPr>
      <t>6</t>
    </r>
  </si>
  <si>
    <r>
      <t>Q</t>
    </r>
    <r>
      <rPr>
        <vertAlign val="subscript"/>
        <sz val="11"/>
        <rFont val="Century"/>
        <family val="1"/>
      </rPr>
      <t>od</t>
    </r>
  </si>
  <si>
    <r>
      <t xml:space="preserve">q’ ppm </t>
    </r>
    <r>
      <rPr>
        <sz val="11"/>
        <rFont val="ＭＳ Ｐ明朝"/>
        <family val="1"/>
      </rPr>
      <t>＝</t>
    </r>
    <r>
      <rPr>
        <sz val="11"/>
        <rFont val="Century"/>
        <family val="1"/>
      </rPr>
      <t xml:space="preserve">q ppm </t>
    </r>
    <r>
      <rPr>
        <sz val="11"/>
        <rFont val="ＭＳ Ｐ明朝"/>
        <family val="1"/>
      </rPr>
      <t>＝</t>
    </r>
  </si>
  <si>
    <t>ppm</t>
  </si>
  <si>
    <r>
      <t xml:space="preserve">     </t>
    </r>
    <r>
      <rPr>
        <sz val="11"/>
        <rFont val="Century"/>
        <family val="1"/>
      </rPr>
      <t>q</t>
    </r>
    <r>
      <rPr>
        <sz val="11"/>
        <rFont val="Century"/>
        <family val="1"/>
      </rPr>
      <t>L</t>
    </r>
    <r>
      <rPr>
        <sz val="11"/>
        <rFont val="Century"/>
        <family val="1"/>
      </rPr>
      <t xml:space="preserve"> = K × 10</t>
    </r>
    <r>
      <rPr>
        <vertAlign val="superscript"/>
        <sz val="11"/>
        <rFont val="Century"/>
        <family val="1"/>
      </rPr>
      <t>-3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e</t>
    </r>
    <r>
      <rPr>
        <vertAlign val="superscript"/>
        <sz val="11"/>
        <rFont val="Century"/>
        <family val="1"/>
      </rPr>
      <t>2</t>
    </r>
    <r>
      <rPr>
        <sz val="11"/>
        <rFont val="Century"/>
        <family val="1"/>
      </rPr>
      <t xml:space="preserve"> =</t>
    </r>
  </si>
  <si>
    <t>×</t>
  </si>
  <si>
    <r>
      <t>10</t>
    </r>
    <r>
      <rPr>
        <vertAlign val="superscript"/>
        <sz val="11"/>
        <rFont val="Century"/>
        <family val="1"/>
      </rPr>
      <t>-3</t>
    </r>
  </si>
  <si>
    <t>硫黄酸化物排出量(最大)qm</t>
  </si>
  <si>
    <r>
      <t>硫黄酸化物許容排出量qL</t>
    </r>
    <r>
      <rPr>
        <b/>
        <sz val="11"/>
        <color indexed="10"/>
        <rFont val="ＭＳ Ｐ明朝"/>
        <family val="1"/>
      </rPr>
      <t>　となり，</t>
    </r>
  </si>
  <si>
    <r>
      <t>Q</t>
    </r>
    <r>
      <rPr>
        <vertAlign val="subscript"/>
        <sz val="11"/>
        <rFont val="Century"/>
        <family val="1"/>
      </rPr>
      <t>0w</t>
    </r>
    <r>
      <rPr>
        <sz val="11"/>
        <rFont val="Century"/>
        <family val="1"/>
      </rPr>
      <t xml:space="preserve"> = L</t>
    </r>
    <r>
      <rPr>
        <vertAlign val="subscript"/>
        <sz val="11"/>
        <rFont val="Century"/>
        <family val="1"/>
      </rPr>
      <t>m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G</t>
    </r>
    <r>
      <rPr>
        <vertAlign val="subscript"/>
        <sz val="11"/>
        <rFont val="Century"/>
        <family val="1"/>
      </rPr>
      <t>w</t>
    </r>
    <r>
      <rPr>
        <sz val="11"/>
        <rFont val="ＭＳ Ｐゴシック"/>
        <family val="3"/>
      </rPr>
      <t>＝</t>
    </r>
  </si>
  <si>
    <r>
      <t>15)</t>
    </r>
    <r>
      <rPr>
        <sz val="9"/>
        <rFont val="ＭＳ Ｐ明朝"/>
        <family val="1"/>
      </rPr>
      <t>×</t>
    </r>
    <r>
      <rPr>
        <sz val="11"/>
        <rFont val="ＭＳ Ｐ明朝"/>
        <family val="1"/>
      </rPr>
      <t>（</t>
    </r>
    <r>
      <rPr>
        <sz val="11"/>
        <rFont val="Century"/>
        <family val="1"/>
      </rPr>
      <t>2.30</t>
    </r>
    <r>
      <rPr>
        <sz val="11"/>
        <rFont val="ＭＳ Ｐ明朝"/>
        <family val="1"/>
      </rPr>
      <t>log</t>
    </r>
  </si>
  <si>
    <r>
      <t>qm = L</t>
    </r>
    <r>
      <rPr>
        <vertAlign val="subscript"/>
        <sz val="11"/>
        <rFont val="Century"/>
        <family val="1"/>
      </rPr>
      <t xml:space="preserve">m </t>
    </r>
    <r>
      <rPr>
        <sz val="11"/>
        <rFont val="Century"/>
        <family val="1"/>
      </rPr>
      <t>×</t>
    </r>
    <r>
      <rPr>
        <sz val="11"/>
        <rFont val="Century"/>
        <family val="1"/>
      </rPr>
      <t xml:space="preserve"> </t>
    </r>
    <r>
      <rPr>
        <sz val="11"/>
        <rFont val="Symbol"/>
        <family val="1"/>
      </rPr>
      <t xml:space="preserve"> </t>
    </r>
    <r>
      <rPr>
        <sz val="11"/>
        <rFont val="Century"/>
        <family val="1"/>
      </rPr>
      <t>S</t>
    </r>
    <r>
      <rPr>
        <sz val="11"/>
        <rFont val="Century"/>
        <family val="1"/>
      </rPr>
      <t xml:space="preserve"> </t>
    </r>
    <r>
      <rPr>
        <sz val="11"/>
        <rFont val="Century"/>
        <family val="1"/>
      </rPr>
      <t>×</t>
    </r>
    <r>
      <rPr>
        <sz val="11"/>
        <rFont val="Century"/>
        <family val="1"/>
      </rPr>
      <t xml:space="preserve"> </t>
    </r>
    <r>
      <rPr>
        <sz val="11"/>
        <rFont val="Century"/>
        <family val="1"/>
      </rPr>
      <t>0.007</t>
    </r>
  </si>
  <si>
    <r>
      <t>qm = L</t>
    </r>
    <r>
      <rPr>
        <vertAlign val="subscript"/>
        <sz val="11"/>
        <rFont val="Century"/>
        <family val="1"/>
      </rPr>
      <t xml:space="preserve">m </t>
    </r>
    <r>
      <rPr>
        <sz val="11"/>
        <rFont val="Century"/>
        <family val="1"/>
      </rPr>
      <t>×</t>
    </r>
    <r>
      <rPr>
        <sz val="11"/>
        <rFont val="Century"/>
        <family val="1"/>
      </rPr>
      <t xml:space="preserve"> </t>
    </r>
    <r>
      <rPr>
        <sz val="11"/>
        <rFont val="Symbol"/>
        <family val="1"/>
      </rPr>
      <t xml:space="preserve"> </t>
    </r>
    <r>
      <rPr>
        <sz val="11"/>
        <rFont val="Century"/>
        <family val="1"/>
      </rPr>
      <t>S</t>
    </r>
    <r>
      <rPr>
        <sz val="11"/>
        <rFont val="Century"/>
        <family val="1"/>
      </rPr>
      <t xml:space="preserve"> </t>
    </r>
    <r>
      <rPr>
        <sz val="11"/>
        <rFont val="Century"/>
        <family val="1"/>
      </rPr>
      <t>×</t>
    </r>
    <r>
      <rPr>
        <sz val="11"/>
        <rFont val="Century"/>
        <family val="1"/>
      </rPr>
      <t xml:space="preserve"> </t>
    </r>
    <r>
      <rPr>
        <sz val="11"/>
        <rFont val="Century"/>
        <family val="1"/>
      </rPr>
      <t>0.0</t>
    </r>
    <r>
      <rPr>
        <sz val="11"/>
        <rFont val="Century"/>
        <family val="1"/>
      </rPr>
      <t>1</t>
    </r>
  </si>
  <si>
    <t>煙突頭部形状(0:○,1:□)</t>
  </si>
  <si>
    <t>℃</t>
  </si>
  <si>
    <t>m</t>
  </si>
  <si>
    <t>　3) 理論乾きガス量</t>
  </si>
  <si>
    <r>
      <t xml:space="preserve">    G</t>
    </r>
    <r>
      <rPr>
        <vertAlign val="subscript"/>
        <sz val="11"/>
        <rFont val="Century"/>
        <family val="1"/>
      </rPr>
      <t>0d</t>
    </r>
    <r>
      <rPr>
        <sz val="11"/>
        <rFont val="Century"/>
        <family val="1"/>
      </rPr>
      <t xml:space="preserve"> = 1.88H</t>
    </r>
    <r>
      <rPr>
        <vertAlign val="subscript"/>
        <sz val="11"/>
        <rFont val="Century"/>
        <family val="1"/>
      </rPr>
      <t xml:space="preserve">2 </t>
    </r>
    <r>
      <rPr>
        <sz val="11"/>
        <rFont val="Century"/>
        <family val="1"/>
      </rPr>
      <t>+ 2.88CO + 8.52CH</t>
    </r>
    <r>
      <rPr>
        <vertAlign val="subscript"/>
        <sz val="11"/>
        <rFont val="Century"/>
        <family val="1"/>
      </rPr>
      <t xml:space="preserve">4 </t>
    </r>
    <r>
      <rPr>
        <sz val="11"/>
        <rFont val="Century"/>
        <family val="1"/>
      </rPr>
      <t>+ 13.29C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 xml:space="preserve">4 </t>
    </r>
    <r>
      <rPr>
        <sz val="11"/>
        <rFont val="Century"/>
        <family val="1"/>
      </rPr>
      <t>+ 15.17C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 xml:space="preserve">6 </t>
    </r>
    <r>
      <rPr>
        <sz val="11"/>
        <rFont val="Century"/>
        <family val="1"/>
      </rPr>
      <t>+ 19.93C</t>
    </r>
    <r>
      <rPr>
        <vertAlign val="subscript"/>
        <sz val="11"/>
        <rFont val="Century"/>
        <family val="1"/>
      </rPr>
      <t>3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 xml:space="preserve">6 </t>
    </r>
    <r>
      <rPr>
        <sz val="11"/>
        <rFont val="Century"/>
        <family val="1"/>
      </rPr>
      <t>+ 21.81C</t>
    </r>
    <r>
      <rPr>
        <vertAlign val="subscript"/>
        <sz val="11"/>
        <rFont val="Century"/>
        <family val="1"/>
      </rPr>
      <t>3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8</t>
    </r>
  </si>
  <si>
    <r>
      <t xml:space="preserve">            + 26.57C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8</t>
    </r>
    <r>
      <rPr>
        <sz val="11"/>
        <rFont val="Century"/>
        <family val="1"/>
      </rPr>
      <t xml:space="preserve"> + 28.45C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>H</t>
    </r>
    <r>
      <rPr>
        <vertAlign val="subscript"/>
        <sz val="11"/>
        <rFont val="Century"/>
        <family val="1"/>
      </rPr>
      <t>10</t>
    </r>
    <r>
      <rPr>
        <sz val="11"/>
        <rFont val="Century"/>
        <family val="1"/>
      </rPr>
      <t xml:space="preserve"> +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+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- 3.76O</t>
    </r>
    <r>
      <rPr>
        <vertAlign val="subscript"/>
        <sz val="11"/>
        <rFont val="Century"/>
        <family val="1"/>
      </rPr>
      <t>2</t>
    </r>
  </si>
  <si>
    <t xml:space="preserve">         = 1.88</t>
  </si>
  <si>
    <t>+</t>
  </si>
  <si>
    <t>+</t>
  </si>
  <si>
    <t xml:space="preserve">  =</t>
  </si>
  <si>
    <t>＝</t>
  </si>
  <si>
    <t xml:space="preserve">       = 2.88  (</t>
  </si>
  <si>
    <t>)+10.52</t>
  </si>
  <si>
    <r>
      <t>　</t>
    </r>
    <r>
      <rPr>
        <sz val="11"/>
        <rFont val="Century"/>
        <family val="1"/>
      </rPr>
      <t>4</t>
    </r>
    <r>
      <rPr>
        <sz val="11"/>
        <rFont val="Century"/>
        <family val="1"/>
      </rPr>
      <t xml:space="preserve">) </t>
    </r>
    <r>
      <rPr>
        <sz val="11"/>
        <rFont val="ＭＳ Ｐゴシック"/>
        <family val="3"/>
      </rPr>
      <t>空気過剰係数</t>
    </r>
    <r>
      <rPr>
        <sz val="11"/>
        <rFont val="Century"/>
        <family val="1"/>
      </rPr>
      <t>(</t>
    </r>
    <r>
      <rPr>
        <sz val="11"/>
        <rFont val="ＭＳ Ｐゴシック"/>
        <family val="3"/>
      </rPr>
      <t>燃料に</t>
    </r>
    <r>
      <rPr>
        <sz val="11"/>
        <rFont val="Century"/>
        <family val="1"/>
      </rPr>
      <t>CO</t>
    </r>
    <r>
      <rPr>
        <sz val="11"/>
        <rFont val="ＭＳ Ｐゴシック"/>
        <family val="3"/>
      </rPr>
      <t>、</t>
    </r>
    <r>
      <rPr>
        <sz val="11"/>
        <rFont val="Century"/>
        <family val="1"/>
      </rPr>
      <t>O</t>
    </r>
    <r>
      <rPr>
        <vertAlign val="subscript"/>
        <sz val="11"/>
        <rFont val="Century"/>
        <family val="1"/>
      </rPr>
      <t>2</t>
    </r>
    <r>
      <rPr>
        <sz val="11"/>
        <rFont val="ＭＳ Ｐゴシック"/>
        <family val="3"/>
      </rPr>
      <t>を含まないものに限る</t>
    </r>
    <r>
      <rPr>
        <sz val="11"/>
        <rFont val="Century"/>
        <family val="1"/>
      </rPr>
      <t>)</t>
    </r>
  </si>
  <si>
    <t>　5) 単位当たりの湿りガス量</t>
  </si>
  <si>
    <t>　6) 単位当たりの乾きガス量</t>
  </si>
  <si>
    <r>
      <t>G</t>
    </r>
    <r>
      <rPr>
        <vertAlign val="subscript"/>
        <sz val="11"/>
        <rFont val="Century"/>
        <family val="1"/>
      </rPr>
      <t>d</t>
    </r>
    <r>
      <rPr>
        <sz val="11"/>
        <rFont val="Century"/>
        <family val="1"/>
      </rPr>
      <t xml:space="preserve"> = G</t>
    </r>
    <r>
      <rPr>
        <vertAlign val="subscript"/>
        <sz val="11"/>
        <rFont val="Century"/>
        <family val="1"/>
      </rPr>
      <t>od</t>
    </r>
    <r>
      <rPr>
        <sz val="11"/>
        <rFont val="Century"/>
        <family val="1"/>
      </rPr>
      <t xml:space="preserve"> + (m-1)</t>
    </r>
    <r>
      <rPr>
        <sz val="11"/>
        <rFont val="ＭＳ Ｐゴシック"/>
        <family val="3"/>
      </rPr>
      <t>×</t>
    </r>
    <r>
      <rPr>
        <sz val="11"/>
        <rFont val="Century"/>
        <family val="1"/>
      </rPr>
      <t>A</t>
    </r>
    <r>
      <rPr>
        <vertAlign val="subscript"/>
        <sz val="11"/>
        <rFont val="Century"/>
        <family val="1"/>
      </rPr>
      <t>0</t>
    </r>
    <r>
      <rPr>
        <sz val="11"/>
        <rFont val="ＭＳ Ｐゴシック"/>
        <family val="3"/>
      </rPr>
      <t>＝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</si>
</sst>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;_搀"/>
    <numFmt numFmtId="192" formatCode="0;_萀"/>
    <numFmt numFmtId="193" formatCode="0.0;_萀"/>
    <numFmt numFmtId="194" formatCode="0.00;_萀"/>
    <numFmt numFmtId="195" formatCode="0.0000000000_ "/>
    <numFmt numFmtId="196" formatCode="0.00000000000_ "/>
    <numFmt numFmtId="197" formatCode="0.000000000000_ "/>
    <numFmt numFmtId="198" formatCode="0.000000000_ "/>
    <numFmt numFmtId="199" formatCode="0.00000000_ "/>
    <numFmt numFmtId="200" formatCode="0.0_ "/>
    <numFmt numFmtId="201" formatCode="0_);[Red]\(0\)"/>
    <numFmt numFmtId="202" formatCode="0.0000000000000_);[Red]\(0.0000000000000\)"/>
    <numFmt numFmtId="203" formatCode="0.000000000000_);[Red]\(0.000000000000\)"/>
    <numFmt numFmtId="204" formatCode="0.00000000000_);[Red]\(0.00000000000\)"/>
    <numFmt numFmtId="205" formatCode="0.0000000000_);[Red]\(0.0000000000\)"/>
    <numFmt numFmtId="206" formatCode="0.000000000_);[Red]\(0.000000000\)"/>
    <numFmt numFmtId="207" formatCode="0.00000000_);[Red]\(0.00000000\)"/>
    <numFmt numFmtId="208" formatCode="0.0000000_);[Red]\(0.0000000\)"/>
    <numFmt numFmtId="209" formatCode="0.000000_);[Red]\(0.000000\)"/>
    <numFmt numFmtId="210" formatCode="0.00000_);[Red]\(0.00000\)"/>
    <numFmt numFmtId="211" formatCode="0.0000_);[Red]\(0.0000\)"/>
    <numFmt numFmtId="212" formatCode="0.000_);[Red]\(0.000\)"/>
    <numFmt numFmtId="213" formatCode="0_ "/>
  </numFmts>
  <fonts count="29">
    <font>
      <sz val="11"/>
      <name val="Century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Symbol"/>
      <family val="1"/>
    </font>
    <font>
      <vertAlign val="subscript"/>
      <sz val="11"/>
      <name val="ＭＳ Ｐゴシック"/>
      <family val="3"/>
    </font>
    <font>
      <vertAlign val="subscript"/>
      <sz val="11"/>
      <name val="Century"/>
      <family val="1"/>
    </font>
    <font>
      <vertAlign val="superscript"/>
      <sz val="11"/>
      <name val="ＭＳ Ｐゴシック"/>
      <family val="3"/>
    </font>
    <font>
      <u val="single"/>
      <sz val="11"/>
      <name val="Century"/>
      <family val="1"/>
    </font>
    <font>
      <vertAlign val="superscript"/>
      <sz val="11"/>
      <name val="Century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Century"/>
      <family val="1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明朝"/>
      <family val="1"/>
    </font>
    <font>
      <b/>
      <u val="single"/>
      <sz val="11"/>
      <name val="Century"/>
      <family val="1"/>
    </font>
    <font>
      <u val="single"/>
      <sz val="11"/>
      <name val="ＭＳ Ｐ明朝"/>
      <family val="1"/>
    </font>
    <font>
      <i/>
      <sz val="11"/>
      <name val="Century"/>
      <family val="1"/>
    </font>
    <font>
      <b/>
      <i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sz val="9"/>
      <name val="ＭＳ Ｐゴシック"/>
      <family val="3"/>
    </font>
    <font>
      <i/>
      <vertAlign val="subscript"/>
      <sz val="11"/>
      <name val="ＭＳ Ｐゴシック"/>
      <family val="3"/>
    </font>
    <font>
      <b/>
      <sz val="8"/>
      <color indexed="10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horizontal="center" vertical="center" shrinkToFit="1"/>
      <protection hidden="1" locked="0"/>
    </xf>
    <xf numFmtId="0" fontId="18" fillId="2" borderId="0" xfId="0" applyFont="1" applyFill="1" applyAlignment="1" applyProtection="1">
      <alignment horizontal="center" vertical="center"/>
      <protection hidden="1" locked="0"/>
    </xf>
    <xf numFmtId="184" fontId="18" fillId="2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76" fontId="16" fillId="2" borderId="0" xfId="0" applyNumberFormat="1" applyFont="1" applyFill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 locked="0"/>
    </xf>
    <xf numFmtId="0" fontId="16" fillId="2" borderId="0" xfId="0" applyFont="1" applyFill="1" applyAlignment="1" applyProtection="1">
      <alignment horizontal="center" vertical="center" shrinkToFit="1"/>
      <protection hidden="1" locked="0"/>
    </xf>
    <xf numFmtId="0" fontId="16" fillId="2" borderId="0" xfId="0" applyFont="1" applyFill="1" applyBorder="1" applyAlignment="1" applyProtection="1">
      <alignment horizontal="center" vertical="center" shrinkToFit="1"/>
      <protection hidden="1" locked="0"/>
    </xf>
    <xf numFmtId="0" fontId="16" fillId="2" borderId="0" xfId="0" applyFont="1" applyFill="1" applyAlignment="1" applyProtection="1">
      <alignment horizontal="center" vertical="center"/>
      <protection hidden="1" locked="0"/>
    </xf>
    <xf numFmtId="176" fontId="18" fillId="2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10" fillId="0" borderId="0" xfId="0" applyFont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center" vertical="center" shrinkToFit="1"/>
      <protection hidden="1" locked="0"/>
    </xf>
    <xf numFmtId="200" fontId="18" fillId="2" borderId="0" xfId="0" applyNumberFormat="1" applyFont="1" applyFill="1" applyAlignment="1" applyProtection="1">
      <alignment horizontal="center" vertical="center"/>
      <protection hidden="1" locked="0"/>
    </xf>
    <xf numFmtId="0" fontId="16" fillId="2" borderId="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76" fontId="2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0" fillId="0" borderId="1" xfId="0" applyNumberFormat="1" applyFont="1" applyBorder="1" applyAlignment="1" applyProtection="1">
      <alignment horizontal="center" vertical="center"/>
      <protection hidden="1"/>
    </xf>
    <xf numFmtId="201" fontId="0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200" fontId="0" fillId="0" borderId="1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Font="1" applyBorder="1" applyAlignment="1" applyProtection="1">
      <alignment horizontal="left" vertical="center"/>
      <protection hidden="1"/>
    </xf>
    <xf numFmtId="201" fontId="0" fillId="0" borderId="0" xfId="0" applyNumberFormat="1" applyFont="1" applyBorder="1" applyAlignment="1" applyProtection="1">
      <alignment horizontal="left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176" fontId="0" fillId="0" borderId="0" xfId="0" applyNumberFormat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2" fontId="7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76" fontId="7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176" fontId="7" fillId="0" borderId="0" xfId="0" applyNumberFormat="1" applyFont="1" applyBorder="1" applyAlignment="1" applyProtection="1">
      <alignment horizontal="center" vertical="center" shrinkToFit="1"/>
      <protection hidden="1"/>
    </xf>
    <xf numFmtId="184" fontId="7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5" fontId="7" fillId="0" borderId="0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76" fontId="7" fillId="0" borderId="1" xfId="0" applyNumberFormat="1" applyFont="1" applyBorder="1" applyAlignment="1" applyProtection="1">
      <alignment horizontal="center" vertical="center" shrinkToFit="1"/>
      <protection hidden="1"/>
    </xf>
    <xf numFmtId="185" fontId="0" fillId="0" borderId="0" xfId="0" applyNumberFormat="1" applyAlignment="1" applyProtection="1">
      <alignment horizontal="center" vertical="center"/>
      <protection hidden="1"/>
    </xf>
    <xf numFmtId="185" fontId="7" fillId="0" borderId="0" xfId="0" applyNumberFormat="1" applyFont="1" applyAlignment="1" applyProtection="1">
      <alignment horizontal="center" vertical="center" shrinkToFit="1"/>
      <protection hidden="1"/>
    </xf>
    <xf numFmtId="190" fontId="7" fillId="0" borderId="0" xfId="0" applyNumberFormat="1" applyFont="1" applyAlignment="1" applyProtection="1">
      <alignment horizontal="center" vertical="center"/>
      <protection hidden="1"/>
    </xf>
    <xf numFmtId="185" fontId="7" fillId="0" borderId="0" xfId="0" applyNumberFormat="1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2" fontId="7" fillId="0" borderId="2" xfId="0" applyNumberFormat="1" applyFont="1" applyBorder="1" applyAlignment="1" applyProtection="1">
      <alignment horizontal="center" vertical="center" shrinkToFit="1"/>
      <protection hidden="1"/>
    </xf>
    <xf numFmtId="185" fontId="18" fillId="0" borderId="2" xfId="0" applyNumberFormat="1" applyFont="1" applyBorder="1" applyAlignment="1" applyProtection="1">
      <alignment horizontal="left" vertical="center" indent="1" shrinkToFit="1"/>
      <protection hidden="1"/>
    </xf>
    <xf numFmtId="192" fontId="7" fillId="0" borderId="0" xfId="0" applyNumberFormat="1" applyFont="1" applyAlignment="1" applyProtection="1">
      <alignment horizontal="center" vertical="center" shrinkToFit="1"/>
      <protection hidden="1"/>
    </xf>
    <xf numFmtId="185" fontId="7" fillId="0" borderId="0" xfId="0" applyNumberFormat="1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185" fontId="11" fillId="0" borderId="0" xfId="0" applyNumberFormat="1" applyFont="1" applyFill="1" applyBorder="1" applyAlignment="1" applyProtection="1">
      <alignment vertical="center" shrinkToFit="1"/>
      <protection hidden="1"/>
    </xf>
    <xf numFmtId="0" fontId="10" fillId="0" borderId="0" xfId="0" applyFont="1" applyAlignment="1" applyProtection="1">
      <alignment/>
      <protection hidden="1"/>
    </xf>
    <xf numFmtId="185" fontId="7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185" fontId="7" fillId="0" borderId="0" xfId="0" applyNumberFormat="1" applyFont="1" applyAlignment="1" applyProtection="1">
      <alignment/>
      <protection hidden="1"/>
    </xf>
    <xf numFmtId="185" fontId="11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190" fontId="7" fillId="0" borderId="0" xfId="0" applyNumberFormat="1" applyFont="1" applyAlignment="1" applyProtection="1">
      <alignment horizontal="right" vertical="center"/>
      <protection hidden="1"/>
    </xf>
    <xf numFmtId="190" fontId="7" fillId="0" borderId="1" xfId="0" applyNumberFormat="1" applyFont="1" applyBorder="1" applyAlignment="1" applyProtection="1">
      <alignment horizontal="center" vertical="center" shrinkToFit="1"/>
      <protection hidden="1"/>
    </xf>
    <xf numFmtId="2" fontId="7" fillId="0" borderId="0" xfId="0" applyNumberFormat="1" applyFont="1" applyAlignment="1" applyProtection="1">
      <alignment horizontal="center" vertical="center" shrinkToFit="1"/>
      <protection hidden="1"/>
    </xf>
    <xf numFmtId="200" fontId="7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185" fontId="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Alignment="1" applyProtection="1">
      <alignment horizontal="left" vertical="center" shrinkToFit="1"/>
      <protection hidden="1"/>
    </xf>
    <xf numFmtId="190" fontId="18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vertical="center"/>
      <protection hidden="1"/>
    </xf>
    <xf numFmtId="0" fontId="18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6" fontId="0" fillId="0" borderId="4" xfId="0" applyNumberForma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200" fontId="7" fillId="0" borderId="0" xfId="0" applyNumberFormat="1" applyFont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2" fontId="7" fillId="0" borderId="1" xfId="0" applyNumberFormat="1" applyFont="1" applyBorder="1" applyAlignment="1" applyProtection="1">
      <alignment vertical="center" shrinkToFit="1"/>
      <protection hidden="1"/>
    </xf>
    <xf numFmtId="193" fontId="7" fillId="0" borderId="0" xfId="0" applyNumberFormat="1" applyFont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/>
      <protection hidden="1"/>
    </xf>
    <xf numFmtId="190" fontId="7" fillId="0" borderId="0" xfId="0" applyNumberFormat="1" applyFont="1" applyAlignment="1" applyProtection="1">
      <alignment vertical="center"/>
      <protection hidden="1"/>
    </xf>
    <xf numFmtId="189" fontId="7" fillId="0" borderId="1" xfId="0" applyNumberFormat="1" applyFont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center" vertical="center" textRotation="255" shrinkToFit="1"/>
      <protection hidden="1"/>
    </xf>
    <xf numFmtId="0" fontId="25" fillId="0" borderId="0" xfId="0" applyFont="1" applyAlignment="1" applyProtection="1">
      <alignment horizontal="center" vertical="center" textRotation="255"/>
      <protection hidden="1"/>
    </xf>
    <xf numFmtId="200" fontId="16" fillId="2" borderId="0" xfId="0" applyNumberFormat="1" applyFont="1" applyFill="1" applyBorder="1" applyAlignment="1" applyProtection="1">
      <alignment horizontal="center" vertical="center"/>
      <protection hidden="1" locked="0"/>
    </xf>
    <xf numFmtId="190" fontId="16" fillId="2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16" fillId="2" borderId="0" xfId="0" applyFont="1" applyFill="1" applyBorder="1" applyAlignment="1" applyProtection="1">
      <alignment horizontal="center" shrinkToFit="1"/>
      <protection hidden="1" locked="0"/>
    </xf>
    <xf numFmtId="0" fontId="16" fillId="2" borderId="0" xfId="0" applyFont="1" applyFill="1" applyBorder="1" applyAlignment="1" applyProtection="1">
      <alignment horizontal="center"/>
      <protection hidden="1" locked="0"/>
    </xf>
    <xf numFmtId="190" fontId="7" fillId="0" borderId="0" xfId="0" applyNumberFormat="1" applyFon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90" fontId="7" fillId="0" borderId="0" xfId="0" applyNumberFormat="1" applyFont="1" applyAlignment="1" applyProtection="1">
      <alignment vertical="center" shrinkToFit="1"/>
      <protection hidden="1"/>
    </xf>
    <xf numFmtId="2" fontId="7" fillId="0" borderId="0" xfId="0" applyNumberFormat="1" applyFont="1" applyAlignment="1" applyProtection="1">
      <alignment vertical="center" shrinkToFit="1"/>
      <protection hidden="1"/>
    </xf>
    <xf numFmtId="200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200" fontId="7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85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9" fillId="0" borderId="2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185" fontId="0" fillId="0" borderId="0" xfId="0" applyNumberForma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7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6" fontId="7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left" vertical="center" indent="1" shrinkToFit="1"/>
      <protection hidden="1"/>
    </xf>
    <xf numFmtId="0" fontId="0" fillId="0" borderId="0" xfId="0" applyAlignment="1" applyProtection="1">
      <alignment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176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horizontal="left" vertical="center"/>
      <protection hidden="1"/>
    </xf>
    <xf numFmtId="185" fontId="7" fillId="0" borderId="0" xfId="0" applyNumberFormat="1" applyFont="1" applyBorder="1" applyAlignment="1" applyProtection="1">
      <alignment horizontal="left" vertical="center" indent="2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2" fontId="7" fillId="0" borderId="0" xfId="0" applyNumberFormat="1" applyFont="1" applyBorder="1" applyAlignment="1" applyProtection="1">
      <alignment horizontal="left" vertical="center" shrinkToFit="1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vertical="center"/>
      <protection hidden="1"/>
    </xf>
    <xf numFmtId="176" fontId="7" fillId="0" borderId="0" xfId="0" applyNumberFormat="1" applyFon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19" fillId="0" borderId="2" xfId="0" applyFont="1" applyBorder="1" applyAlignment="1" applyProtection="1">
      <alignment horizontal="left" vertical="center" indent="1"/>
      <protection hidden="1"/>
    </xf>
    <xf numFmtId="0" fontId="7" fillId="0" borderId="2" xfId="0" applyFont="1" applyBorder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horizontal="left" vertical="center" shrinkToFit="1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left" vertical="center"/>
      <protection hidden="1"/>
    </xf>
    <xf numFmtId="2" fontId="0" fillId="0" borderId="1" xfId="0" applyNumberFormat="1" applyFont="1" applyBorder="1" applyAlignment="1" applyProtection="1">
      <alignment horizontal="center" vertical="center"/>
      <protection hidden="1"/>
    </xf>
    <xf numFmtId="176" fontId="2" fillId="0" borderId="0" xfId="0" applyNumberFormat="1" applyFont="1" applyBorder="1" applyAlignment="1" applyProtection="1">
      <alignment horizontal="center" vertical="center"/>
      <protection hidden="1"/>
    </xf>
    <xf numFmtId="213" fontId="7" fillId="0" borderId="0" xfId="0" applyNumberFormat="1" applyFont="1" applyAlignment="1" applyProtection="1">
      <alignment horizontal="center" vertical="center"/>
      <protection hidden="1"/>
    </xf>
    <xf numFmtId="213" fontId="0" fillId="0" borderId="0" xfId="0" applyNumberFormat="1" applyAlignment="1" applyProtection="1">
      <alignment horizontal="center"/>
      <protection hidden="1"/>
    </xf>
    <xf numFmtId="213" fontId="7" fillId="0" borderId="0" xfId="0" applyNumberFormat="1" applyFont="1" applyAlignment="1" applyProtection="1">
      <alignment horizontal="center" vertical="center" shrinkToFit="1"/>
      <protection hidden="1"/>
    </xf>
    <xf numFmtId="185" fontId="7" fillId="0" borderId="0" xfId="0" applyNumberFormat="1" applyFont="1" applyAlignment="1" applyProtection="1">
      <alignment vertical="center" shrinkToFit="1"/>
      <protection hidden="1"/>
    </xf>
    <xf numFmtId="176" fontId="0" fillId="0" borderId="0" xfId="0" applyNumberFormat="1" applyAlignment="1" applyProtection="1">
      <alignment horizontal="center" vertical="center"/>
      <protection hidden="1"/>
    </xf>
    <xf numFmtId="176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176" fontId="7" fillId="0" borderId="0" xfId="0" applyNumberFormat="1" applyFont="1" applyBorder="1" applyAlignment="1" applyProtection="1">
      <alignment horizontal="center" vertical="center" shrinkToFit="1"/>
      <protection hidden="1"/>
    </xf>
    <xf numFmtId="2" fontId="7" fillId="0" borderId="0" xfId="0" applyNumberFormat="1" applyFont="1" applyBorder="1" applyAlignment="1" applyProtection="1">
      <alignment horizontal="right" vertical="center"/>
      <protection hidden="1"/>
    </xf>
    <xf numFmtId="2" fontId="0" fillId="0" borderId="0" xfId="0" applyNumberFormat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14</xdr:row>
      <xdr:rowOff>38100</xdr:rowOff>
    </xdr:from>
    <xdr:to>
      <xdr:col>6</xdr:col>
      <xdr:colOff>66675</xdr:colOff>
      <xdr:row>15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38350" y="275272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4</xdr:col>
      <xdr:colOff>323850</xdr:colOff>
      <xdr:row>16</xdr:row>
      <xdr:rowOff>38100</xdr:rowOff>
    </xdr:from>
    <xdr:to>
      <xdr:col>6</xdr:col>
      <xdr:colOff>66675</xdr:colOff>
      <xdr:row>17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38350" y="31146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323850</xdr:colOff>
      <xdr:row>19</xdr:row>
      <xdr:rowOff>38100</xdr:rowOff>
    </xdr:from>
    <xdr:to>
      <xdr:col>4</xdr:col>
      <xdr:colOff>123825</xdr:colOff>
      <xdr:row>20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3657600"/>
          <a:ext cx="228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4</xdr:col>
      <xdr:colOff>371475</xdr:colOff>
      <xdr:row>21</xdr:row>
      <xdr:rowOff>171450</xdr:rowOff>
    </xdr:from>
    <xdr:to>
      <xdr:col>6</xdr:col>
      <xdr:colOff>114300</xdr:colOff>
      <xdr:row>23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85975" y="418147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+(</a:t>
          </a:r>
        </a:p>
      </xdr:txBody>
    </xdr:sp>
    <xdr:clientData/>
  </xdr:twoCellAnchor>
  <xdr:twoCellAnchor>
    <xdr:from>
      <xdr:col>6</xdr:col>
      <xdr:colOff>400050</xdr:colOff>
      <xdr:row>22</xdr:row>
      <xdr:rowOff>0</xdr:rowOff>
    </xdr:from>
    <xdr:to>
      <xdr:col>8</xdr:col>
      <xdr:colOff>142875</xdr:colOff>
      <xdr:row>23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41910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1)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twoCellAnchor>
  <xdr:twoCellAnchor>
    <xdr:from>
      <xdr:col>4</xdr:col>
      <xdr:colOff>371475</xdr:colOff>
      <xdr:row>24</xdr:row>
      <xdr:rowOff>19050</xdr:rowOff>
    </xdr:from>
    <xdr:to>
      <xdr:col>6</xdr:col>
      <xdr:colOff>114300</xdr:colOff>
      <xdr:row>25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85975" y="4629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-</a:t>
          </a:r>
        </a:p>
      </xdr:txBody>
    </xdr:sp>
    <xdr:clientData/>
  </xdr:twoCellAnchor>
  <xdr:twoCellAnchor>
    <xdr:from>
      <xdr:col>4</xdr:col>
      <xdr:colOff>400050</xdr:colOff>
      <xdr:row>26</xdr:row>
      <xdr:rowOff>0</xdr:rowOff>
    </xdr:from>
    <xdr:to>
      <xdr:col>6</xdr:col>
      <xdr:colOff>142875</xdr:colOff>
      <xdr:row>27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14550" y="50292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4</xdr:col>
      <xdr:colOff>419100</xdr:colOff>
      <xdr:row>28</xdr:row>
      <xdr:rowOff>0</xdr:rowOff>
    </xdr:from>
    <xdr:to>
      <xdr:col>6</xdr:col>
      <xdr:colOff>161925</xdr:colOff>
      <xdr:row>29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133600" y="54483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×</a:t>
          </a:r>
        </a:p>
      </xdr:txBody>
    </xdr:sp>
    <xdr:clientData/>
  </xdr:twoCellAnchor>
  <xdr:twoCellAnchor>
    <xdr:from>
      <xdr:col>4</xdr:col>
      <xdr:colOff>400050</xdr:colOff>
      <xdr:row>30</xdr:row>
      <xdr:rowOff>0</xdr:rowOff>
    </xdr:from>
    <xdr:to>
      <xdr:col>6</xdr:col>
      <xdr:colOff>142875</xdr:colOff>
      <xdr:row>31</xdr:row>
      <xdr:rowOff>19050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114550" y="5867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4</xdr:col>
      <xdr:colOff>419100</xdr:colOff>
      <xdr:row>32</xdr:row>
      <xdr:rowOff>0</xdr:rowOff>
    </xdr:from>
    <xdr:to>
      <xdr:col>6</xdr:col>
      <xdr:colOff>161925</xdr:colOff>
      <xdr:row>33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133600" y="62865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×</a:t>
          </a:r>
        </a:p>
      </xdr:txBody>
    </xdr:sp>
    <xdr:clientData/>
  </xdr:twoCellAnchor>
  <xdr:twoCellAnchor>
    <xdr:from>
      <xdr:col>14</xdr:col>
      <xdr:colOff>47625</xdr:colOff>
      <xdr:row>38</xdr:row>
      <xdr:rowOff>66675</xdr:rowOff>
    </xdr:from>
    <xdr:to>
      <xdr:col>14</xdr:col>
      <xdr:colOff>200025</xdr:colOff>
      <xdr:row>39</xdr:row>
      <xdr:rowOff>95250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4914900" y="7534275"/>
          <a:ext cx="152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/>
            <a:t>×</a:t>
          </a:r>
        </a:p>
      </xdr:txBody>
    </xdr:sp>
    <xdr:clientData/>
  </xdr:twoCellAnchor>
  <xdr:twoCellAnchor>
    <xdr:from>
      <xdr:col>16</xdr:col>
      <xdr:colOff>9525</xdr:colOff>
      <xdr:row>38</xdr:row>
      <xdr:rowOff>57150</xdr:rowOff>
    </xdr:from>
    <xdr:to>
      <xdr:col>16</xdr:col>
      <xdr:colOff>238125</xdr:colOff>
      <xdr:row>39</xdr:row>
      <xdr:rowOff>133350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5562600" y="75247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16</xdr:col>
      <xdr:colOff>723900</xdr:colOff>
      <xdr:row>38</xdr:row>
      <xdr:rowOff>95250</xdr:rowOff>
    </xdr:from>
    <xdr:to>
      <xdr:col>16</xdr:col>
      <xdr:colOff>1238250</xdr:colOff>
      <xdr:row>39</xdr:row>
      <xdr:rowOff>161925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6276975" y="756285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m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/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秒</a:t>
          </a:r>
        </a:p>
      </xdr:txBody>
    </xdr:sp>
    <xdr:clientData/>
  </xdr:twoCellAnchor>
  <xdr:twoCellAnchor>
    <xdr:from>
      <xdr:col>2</xdr:col>
      <xdr:colOff>304800</xdr:colOff>
      <xdr:row>59</xdr:row>
      <xdr:rowOff>0</xdr:rowOff>
    </xdr:from>
    <xdr:to>
      <xdr:col>3</xdr:col>
      <xdr:colOff>219075</xdr:colOff>
      <xdr:row>59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1162050" y="114204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√</a:t>
          </a:r>
        </a:p>
      </xdr:txBody>
    </xdr:sp>
    <xdr:clientData/>
  </xdr:twoCellAnchor>
  <xdr:twoCellAnchor>
    <xdr:from>
      <xdr:col>4</xdr:col>
      <xdr:colOff>104775</xdr:colOff>
      <xdr:row>59</xdr:row>
      <xdr:rowOff>0</xdr:rowOff>
    </xdr:from>
    <xdr:to>
      <xdr:col>4</xdr:col>
      <xdr:colOff>333375</xdr:colOff>
      <xdr:row>59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819275" y="114204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3</xdr:col>
      <xdr:colOff>333375</xdr:colOff>
      <xdr:row>59</xdr:row>
      <xdr:rowOff>0</xdr:rowOff>
    </xdr:from>
    <xdr:to>
      <xdr:col>4</xdr:col>
      <xdr:colOff>133350</xdr:colOff>
      <xdr:row>59</xdr:row>
      <xdr:rowOff>0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1619250" y="114204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400050</xdr:colOff>
      <xdr:row>59</xdr:row>
      <xdr:rowOff>0</xdr:rowOff>
    </xdr:from>
    <xdr:to>
      <xdr:col>4</xdr:col>
      <xdr:colOff>200025</xdr:colOff>
      <xdr:row>59</xdr:row>
      <xdr:rowOff>0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1685925" y="114204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2</xdr:col>
      <xdr:colOff>400050</xdr:colOff>
      <xdr:row>59</xdr:row>
      <xdr:rowOff>0</xdr:rowOff>
    </xdr:from>
    <xdr:to>
      <xdr:col>3</xdr:col>
      <xdr:colOff>152400</xdr:colOff>
      <xdr:row>59</xdr:row>
      <xdr:rowOff>0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1257300" y="114204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8</xdr:col>
      <xdr:colOff>123825</xdr:colOff>
      <xdr:row>59</xdr:row>
      <xdr:rowOff>0</xdr:rowOff>
    </xdr:from>
    <xdr:to>
      <xdr:col>9</xdr:col>
      <xdr:colOff>9525</xdr:colOff>
      <xdr:row>59</xdr:row>
      <xdr:rowOff>0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2981325" y="11420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- 15</a:t>
          </a:r>
        </a:p>
      </xdr:txBody>
    </xdr:sp>
    <xdr:clientData/>
  </xdr:twoCellAnchor>
  <xdr:twoCellAnchor>
    <xdr:from>
      <xdr:col>4</xdr:col>
      <xdr:colOff>314325</xdr:colOff>
      <xdr:row>59</xdr:row>
      <xdr:rowOff>0</xdr:rowOff>
    </xdr:from>
    <xdr:to>
      <xdr:col>6</xdr:col>
      <xdr:colOff>228600</xdr:colOff>
      <xdr:row>59</xdr:row>
      <xdr:rowOff>0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2028825" y="11420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×(</a:t>
          </a:r>
        </a:p>
      </xdr:txBody>
    </xdr:sp>
    <xdr:clientData/>
  </xdr:twoCellAnchor>
  <xdr:twoCellAnchor>
    <xdr:from>
      <xdr:col>6</xdr:col>
      <xdr:colOff>381000</xdr:colOff>
      <xdr:row>59</xdr:row>
      <xdr:rowOff>0</xdr:rowOff>
    </xdr:from>
    <xdr:to>
      <xdr:col>9</xdr:col>
      <xdr:colOff>9525</xdr:colOff>
      <xdr:row>59</xdr:row>
      <xdr:rowOff>0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2581275" y="1142047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-15)×(2.30log</a:t>
          </a:r>
        </a:p>
      </xdr:txBody>
    </xdr:sp>
    <xdr:clientData/>
  </xdr:twoCellAnchor>
  <xdr:twoCellAnchor>
    <xdr:from>
      <xdr:col>11</xdr:col>
      <xdr:colOff>314325</xdr:colOff>
      <xdr:row>59</xdr:row>
      <xdr:rowOff>0</xdr:rowOff>
    </xdr:from>
    <xdr:to>
      <xdr:col>12</xdr:col>
      <xdr:colOff>57150</xdr:colOff>
      <xdr:row>59</xdr:row>
      <xdr:rowOff>0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3886200" y="11420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2</xdr:col>
      <xdr:colOff>257175</xdr:colOff>
      <xdr:row>61</xdr:row>
      <xdr:rowOff>219075</xdr:rowOff>
    </xdr:from>
    <xdr:to>
      <xdr:col>3</xdr:col>
      <xdr:colOff>66675</xdr:colOff>
      <xdr:row>63</xdr:row>
      <xdr:rowOff>19050</xdr:rowOff>
    </xdr:to>
    <xdr:sp>
      <xdr:nvSpPr>
        <xdr:cNvPr id="23" name="TextBox 35"/>
        <xdr:cNvSpPr txBox="1">
          <a:spLocks noChangeArrowheads="1"/>
        </xdr:cNvSpPr>
      </xdr:nvSpPr>
      <xdr:spPr>
        <a:xfrm>
          <a:off x="1114425" y="1200150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3</xdr:col>
      <xdr:colOff>314325</xdr:colOff>
      <xdr:row>62</xdr:row>
      <xdr:rowOff>0</xdr:rowOff>
    </xdr:from>
    <xdr:to>
      <xdr:col>4</xdr:col>
      <xdr:colOff>161925</xdr:colOff>
      <xdr:row>63</xdr:row>
      <xdr:rowOff>38100</xdr:rowOff>
    </xdr:to>
    <xdr:sp>
      <xdr:nvSpPr>
        <xdr:cNvPr id="24" name="TextBox 36"/>
        <xdr:cNvSpPr txBox="1">
          <a:spLocks noChangeArrowheads="1"/>
        </xdr:cNvSpPr>
      </xdr:nvSpPr>
      <xdr:spPr>
        <a:xfrm>
          <a:off x="1600200" y="12020550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×(</a:t>
          </a:r>
        </a:p>
      </xdr:txBody>
    </xdr:sp>
    <xdr:clientData/>
  </xdr:twoCellAnchor>
  <xdr:twoCellAnchor>
    <xdr:from>
      <xdr:col>4</xdr:col>
      <xdr:colOff>276225</xdr:colOff>
      <xdr:row>61</xdr:row>
      <xdr:rowOff>219075</xdr:rowOff>
    </xdr:from>
    <xdr:to>
      <xdr:col>6</xdr:col>
      <xdr:colOff>190500</xdr:colOff>
      <xdr:row>63</xdr:row>
      <xdr:rowOff>19050</xdr:rowOff>
    </xdr:to>
    <xdr:sp>
      <xdr:nvSpPr>
        <xdr:cNvPr id="25" name="TextBox 37"/>
        <xdr:cNvSpPr txBox="1">
          <a:spLocks noChangeArrowheads="1"/>
        </xdr:cNvSpPr>
      </xdr:nvSpPr>
      <xdr:spPr>
        <a:xfrm>
          <a:off x="1990725" y="120015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6</xdr:col>
      <xdr:colOff>323850</xdr:colOff>
      <xdr:row>61</xdr:row>
      <xdr:rowOff>228600</xdr:rowOff>
    </xdr:from>
    <xdr:to>
      <xdr:col>7</xdr:col>
      <xdr:colOff>47625</xdr:colOff>
      <xdr:row>63</xdr:row>
      <xdr:rowOff>28575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2524125" y="1201102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)</a:t>
          </a:r>
        </a:p>
      </xdr:txBody>
    </xdr:sp>
    <xdr:clientData/>
  </xdr:twoCellAnchor>
  <xdr:twoCellAnchor>
    <xdr:from>
      <xdr:col>2</xdr:col>
      <xdr:colOff>352425</xdr:colOff>
      <xdr:row>67</xdr:row>
      <xdr:rowOff>228600</xdr:rowOff>
    </xdr:from>
    <xdr:to>
      <xdr:col>3</xdr:col>
      <xdr:colOff>161925</xdr:colOff>
      <xdr:row>69</xdr:row>
      <xdr:rowOff>28575</xdr:rowOff>
    </xdr:to>
    <xdr:sp>
      <xdr:nvSpPr>
        <xdr:cNvPr id="27" name="TextBox 39"/>
        <xdr:cNvSpPr txBox="1">
          <a:spLocks noChangeArrowheads="1"/>
        </xdr:cNvSpPr>
      </xdr:nvSpPr>
      <xdr:spPr>
        <a:xfrm>
          <a:off x="1209675" y="1318260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295275</xdr:colOff>
      <xdr:row>67</xdr:row>
      <xdr:rowOff>228600</xdr:rowOff>
    </xdr:from>
    <xdr:to>
      <xdr:col>4</xdr:col>
      <xdr:colOff>104775</xdr:colOff>
      <xdr:row>69</xdr:row>
      <xdr:rowOff>28575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1581150" y="1318260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285750</xdr:colOff>
      <xdr:row>69</xdr:row>
      <xdr:rowOff>161925</xdr:rowOff>
    </xdr:from>
    <xdr:to>
      <xdr:col>4</xdr:col>
      <xdr:colOff>95250</xdr:colOff>
      <xdr:row>71</xdr:row>
      <xdr:rowOff>19050</xdr:rowOff>
    </xdr:to>
    <xdr:sp>
      <xdr:nvSpPr>
        <xdr:cNvPr id="29" name="TextBox 42"/>
        <xdr:cNvSpPr txBox="1">
          <a:spLocks noChangeArrowheads="1"/>
        </xdr:cNvSpPr>
      </xdr:nvSpPr>
      <xdr:spPr>
        <a:xfrm>
          <a:off x="1571625" y="1359217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4</xdr:col>
      <xdr:colOff>323850</xdr:colOff>
      <xdr:row>72</xdr:row>
      <xdr:rowOff>123825</xdr:rowOff>
    </xdr:from>
    <xdr:to>
      <xdr:col>6</xdr:col>
      <xdr:colOff>9525</xdr:colOff>
      <xdr:row>73</xdr:row>
      <xdr:rowOff>95250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2038350" y="14154150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8</xdr:col>
      <xdr:colOff>266700</xdr:colOff>
      <xdr:row>72</xdr:row>
      <xdr:rowOff>133350</xdr:rowOff>
    </xdr:from>
    <xdr:to>
      <xdr:col>8</xdr:col>
      <xdr:colOff>438150</xdr:colOff>
      <xdr:row>73</xdr:row>
      <xdr:rowOff>104775</xdr:rowOff>
    </xdr:to>
    <xdr:sp>
      <xdr:nvSpPr>
        <xdr:cNvPr id="31" name="TextBox 44"/>
        <xdr:cNvSpPr txBox="1">
          <a:spLocks noChangeArrowheads="1"/>
        </xdr:cNvSpPr>
      </xdr:nvSpPr>
      <xdr:spPr>
        <a:xfrm>
          <a:off x="3124200" y="1416367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11</xdr:col>
      <xdr:colOff>152400</xdr:colOff>
      <xdr:row>72</xdr:row>
      <xdr:rowOff>123825</xdr:rowOff>
    </xdr:from>
    <xdr:to>
      <xdr:col>12</xdr:col>
      <xdr:colOff>238125</xdr:colOff>
      <xdr:row>73</xdr:row>
      <xdr:rowOff>152400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3724275" y="1415415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ppm</a:t>
          </a:r>
        </a:p>
      </xdr:txBody>
    </xdr:sp>
    <xdr:clientData/>
  </xdr:twoCellAnchor>
  <xdr:twoCellAnchor>
    <xdr:from>
      <xdr:col>10</xdr:col>
      <xdr:colOff>104775</xdr:colOff>
      <xdr:row>77</xdr:row>
      <xdr:rowOff>9525</xdr:rowOff>
    </xdr:from>
    <xdr:to>
      <xdr:col>12</xdr:col>
      <xdr:colOff>76200</xdr:colOff>
      <xdr:row>77</xdr:row>
      <xdr:rowOff>200025</xdr:rowOff>
    </xdr:to>
    <xdr:sp>
      <xdr:nvSpPr>
        <xdr:cNvPr id="33" name="TextBox 46"/>
        <xdr:cNvSpPr txBox="1">
          <a:spLocks noChangeArrowheads="1"/>
        </xdr:cNvSpPr>
      </xdr:nvSpPr>
      <xdr:spPr>
        <a:xfrm>
          <a:off x="3533775" y="150399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(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)</a:t>
          </a:r>
          <a:r>
            <a:rPr lang="en-US" cap="none" sz="1100" b="0" i="0" u="none" baseline="30000">
              <a:latin typeface="Century"/>
              <a:ea typeface="Century"/>
              <a:cs typeface="Century"/>
            </a:rPr>
            <a:t>2</a:t>
          </a:r>
        </a:p>
      </xdr:txBody>
    </xdr:sp>
    <xdr:clientData/>
  </xdr:twoCellAnchor>
  <xdr:twoCellAnchor>
    <xdr:from>
      <xdr:col>11</xdr:col>
      <xdr:colOff>409575</xdr:colOff>
      <xdr:row>77</xdr:row>
      <xdr:rowOff>38100</xdr:rowOff>
    </xdr:from>
    <xdr:to>
      <xdr:col>12</xdr:col>
      <xdr:colOff>152400</xdr:colOff>
      <xdr:row>77</xdr:row>
      <xdr:rowOff>228600</xdr:rowOff>
    </xdr:to>
    <xdr:sp>
      <xdr:nvSpPr>
        <xdr:cNvPr id="34" name="TextBox 47"/>
        <xdr:cNvSpPr txBox="1">
          <a:spLocks noChangeArrowheads="1"/>
        </xdr:cNvSpPr>
      </xdr:nvSpPr>
      <xdr:spPr>
        <a:xfrm>
          <a:off x="3981450" y="1506855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2</xdr:col>
      <xdr:colOff>419100</xdr:colOff>
      <xdr:row>45</xdr:row>
      <xdr:rowOff>47625</xdr:rowOff>
    </xdr:from>
    <xdr:to>
      <xdr:col>4</xdr:col>
      <xdr:colOff>66675</xdr:colOff>
      <xdr:row>45</xdr:row>
      <xdr:rowOff>47625</xdr:rowOff>
    </xdr:to>
    <xdr:sp>
      <xdr:nvSpPr>
        <xdr:cNvPr id="35" name="Line 52"/>
        <xdr:cNvSpPr>
          <a:spLocks/>
        </xdr:cNvSpPr>
      </xdr:nvSpPr>
      <xdr:spPr>
        <a:xfrm>
          <a:off x="1276350" y="88201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"/>
              <a:ea typeface="Century"/>
              <a:cs typeface="Century"/>
            </a:rPr>
            <a:t/>
          </a:r>
        </a:p>
      </xdr:txBody>
    </xdr:sp>
    <xdr:clientData/>
  </xdr:twoCellAnchor>
  <xdr:twoCellAnchor>
    <xdr:from>
      <xdr:col>2</xdr:col>
      <xdr:colOff>304800</xdr:colOff>
      <xdr:row>45</xdr:row>
      <xdr:rowOff>9525</xdr:rowOff>
    </xdr:from>
    <xdr:to>
      <xdr:col>3</xdr:col>
      <xdr:colOff>219075</xdr:colOff>
      <xdr:row>45</xdr:row>
      <xdr:rowOff>171450</xdr:rowOff>
    </xdr:to>
    <xdr:sp>
      <xdr:nvSpPr>
        <xdr:cNvPr id="36" name="TextBox 53"/>
        <xdr:cNvSpPr txBox="1">
          <a:spLocks noChangeArrowheads="1"/>
        </xdr:cNvSpPr>
      </xdr:nvSpPr>
      <xdr:spPr>
        <a:xfrm>
          <a:off x="1162050" y="8782050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√</a:t>
          </a:r>
        </a:p>
      </xdr:txBody>
    </xdr:sp>
    <xdr:clientData/>
  </xdr:twoCellAnchor>
  <xdr:twoCellAnchor>
    <xdr:from>
      <xdr:col>4</xdr:col>
      <xdr:colOff>104775</xdr:colOff>
      <xdr:row>45</xdr:row>
      <xdr:rowOff>142875</xdr:rowOff>
    </xdr:from>
    <xdr:to>
      <xdr:col>4</xdr:col>
      <xdr:colOff>333375</xdr:colOff>
      <xdr:row>46</xdr:row>
      <xdr:rowOff>161925</xdr:rowOff>
    </xdr:to>
    <xdr:sp>
      <xdr:nvSpPr>
        <xdr:cNvPr id="37" name="TextBox 54"/>
        <xdr:cNvSpPr txBox="1">
          <a:spLocks noChangeArrowheads="1"/>
        </xdr:cNvSpPr>
      </xdr:nvSpPr>
      <xdr:spPr>
        <a:xfrm>
          <a:off x="1819275" y="89154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6</xdr:col>
      <xdr:colOff>438150</xdr:colOff>
      <xdr:row>45</xdr:row>
      <xdr:rowOff>9525</xdr:rowOff>
    </xdr:from>
    <xdr:to>
      <xdr:col>8</xdr:col>
      <xdr:colOff>409575</xdr:colOff>
      <xdr:row>45</xdr:row>
      <xdr:rowOff>171450</xdr:rowOff>
    </xdr:to>
    <xdr:grpSp>
      <xdr:nvGrpSpPr>
        <xdr:cNvPr id="38" name="Group 55"/>
        <xdr:cNvGrpSpPr>
          <a:grpSpLocks/>
        </xdr:cNvGrpSpPr>
      </xdr:nvGrpSpPr>
      <xdr:grpSpPr>
        <a:xfrm>
          <a:off x="2638425" y="8782050"/>
          <a:ext cx="628650" cy="161925"/>
          <a:chOff x="277" y="942"/>
          <a:chExt cx="66" cy="17"/>
        </a:xfrm>
        <a:solidFill>
          <a:srgbClr val="FFFFFF"/>
        </a:solidFill>
      </xdr:grpSpPr>
      <xdr:sp>
        <xdr:nvSpPr>
          <xdr:cNvPr id="39" name="Line 56"/>
          <xdr:cNvSpPr>
            <a:spLocks/>
          </xdr:cNvSpPr>
        </xdr:nvSpPr>
        <xdr:spPr>
          <a:xfrm>
            <a:off x="289" y="946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"/>
                <a:ea typeface="Century"/>
                <a:cs typeface="Century"/>
              </a:rPr>
              <a:t/>
            </a:r>
          </a:p>
        </xdr:txBody>
      </xdr:sp>
      <xdr:sp>
        <xdr:nvSpPr>
          <xdr:cNvPr id="40" name="TextBox 57"/>
          <xdr:cNvSpPr txBox="1">
            <a:spLocks noChangeArrowheads="1"/>
          </xdr:cNvSpPr>
        </xdr:nvSpPr>
        <xdr:spPr>
          <a:xfrm>
            <a:off x="277" y="942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/>
              <a:t>√</a:t>
            </a:r>
          </a:p>
        </xdr:txBody>
      </xdr:sp>
    </xdr:grpSp>
    <xdr:clientData/>
  </xdr:twoCellAnchor>
  <xdr:twoCellAnchor>
    <xdr:from>
      <xdr:col>2</xdr:col>
      <xdr:colOff>95250</xdr:colOff>
      <xdr:row>50</xdr:row>
      <xdr:rowOff>9525</xdr:rowOff>
    </xdr:from>
    <xdr:to>
      <xdr:col>3</xdr:col>
      <xdr:colOff>295275</xdr:colOff>
      <xdr:row>50</xdr:row>
      <xdr:rowOff>171450</xdr:rowOff>
    </xdr:to>
    <xdr:grpSp>
      <xdr:nvGrpSpPr>
        <xdr:cNvPr id="41" name="Group 58"/>
        <xdr:cNvGrpSpPr>
          <a:grpSpLocks/>
        </xdr:cNvGrpSpPr>
      </xdr:nvGrpSpPr>
      <xdr:grpSpPr>
        <a:xfrm>
          <a:off x="952500" y="9744075"/>
          <a:ext cx="628650" cy="161925"/>
          <a:chOff x="277" y="942"/>
          <a:chExt cx="66" cy="17"/>
        </a:xfrm>
        <a:solidFill>
          <a:srgbClr val="FFFFFF"/>
        </a:solidFill>
      </xdr:grpSpPr>
      <xdr:sp>
        <xdr:nvSpPr>
          <xdr:cNvPr id="42" name="Line 59"/>
          <xdr:cNvSpPr>
            <a:spLocks/>
          </xdr:cNvSpPr>
        </xdr:nvSpPr>
        <xdr:spPr>
          <a:xfrm>
            <a:off x="289" y="946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"/>
                <a:ea typeface="Century"/>
                <a:cs typeface="Century"/>
              </a:rPr>
              <a:t/>
            </a:r>
          </a:p>
        </xdr:txBody>
      </xdr:sp>
      <xdr:sp>
        <xdr:nvSpPr>
          <xdr:cNvPr id="43" name="TextBox 60"/>
          <xdr:cNvSpPr txBox="1">
            <a:spLocks noChangeArrowheads="1"/>
          </xdr:cNvSpPr>
        </xdr:nvSpPr>
        <xdr:spPr>
          <a:xfrm>
            <a:off x="277" y="942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/>
              <a:t>√</a:t>
            </a:r>
          </a:p>
        </xdr:txBody>
      </xdr:sp>
    </xdr:grpSp>
    <xdr:clientData/>
  </xdr:twoCellAnchor>
  <xdr:twoCellAnchor>
    <xdr:from>
      <xdr:col>3</xdr:col>
      <xdr:colOff>333375</xdr:colOff>
      <xdr:row>49</xdr:row>
      <xdr:rowOff>66675</xdr:rowOff>
    </xdr:from>
    <xdr:to>
      <xdr:col>4</xdr:col>
      <xdr:colOff>133350</xdr:colOff>
      <xdr:row>50</xdr:row>
      <xdr:rowOff>142875</xdr:rowOff>
    </xdr:to>
    <xdr:sp>
      <xdr:nvSpPr>
        <xdr:cNvPr id="44" name="TextBox 61"/>
        <xdr:cNvSpPr txBox="1">
          <a:spLocks noChangeArrowheads="1"/>
        </xdr:cNvSpPr>
      </xdr:nvSpPr>
      <xdr:spPr>
        <a:xfrm>
          <a:off x="1619250" y="96202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1</xdr:col>
      <xdr:colOff>361950</xdr:colOff>
      <xdr:row>52</xdr:row>
      <xdr:rowOff>0</xdr:rowOff>
    </xdr:from>
    <xdr:to>
      <xdr:col>3</xdr:col>
      <xdr:colOff>371475</xdr:colOff>
      <xdr:row>52</xdr:row>
      <xdr:rowOff>161925</xdr:rowOff>
    </xdr:to>
    <xdr:grpSp>
      <xdr:nvGrpSpPr>
        <xdr:cNvPr id="45" name="Group 62"/>
        <xdr:cNvGrpSpPr>
          <a:grpSpLocks/>
        </xdr:cNvGrpSpPr>
      </xdr:nvGrpSpPr>
      <xdr:grpSpPr>
        <a:xfrm>
          <a:off x="790575" y="10153650"/>
          <a:ext cx="866775" cy="161925"/>
          <a:chOff x="83" y="1086"/>
          <a:chExt cx="91" cy="17"/>
        </a:xfrm>
        <a:solidFill>
          <a:srgbClr val="FFFFFF"/>
        </a:solidFill>
      </xdr:grpSpPr>
      <xdr:sp>
        <xdr:nvSpPr>
          <xdr:cNvPr id="46" name="Line 63"/>
          <xdr:cNvSpPr>
            <a:spLocks/>
          </xdr:cNvSpPr>
        </xdr:nvSpPr>
        <xdr:spPr>
          <a:xfrm>
            <a:off x="95" y="1090"/>
            <a:ext cx="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"/>
                <a:ea typeface="Century"/>
                <a:cs typeface="Century"/>
              </a:rPr>
              <a:t/>
            </a:r>
          </a:p>
        </xdr:txBody>
      </xdr:sp>
      <xdr:sp>
        <xdr:nvSpPr>
          <xdr:cNvPr id="47" name="TextBox 64"/>
          <xdr:cNvSpPr txBox="1">
            <a:spLocks noChangeArrowheads="1"/>
          </xdr:cNvSpPr>
        </xdr:nvSpPr>
        <xdr:spPr>
          <a:xfrm>
            <a:off x="83" y="1086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/>
              <a:t>√</a:t>
            </a:r>
          </a:p>
        </xdr:txBody>
      </xdr:sp>
    </xdr:grpSp>
    <xdr:clientData/>
  </xdr:twoCellAnchor>
  <xdr:twoCellAnchor>
    <xdr:from>
      <xdr:col>3</xdr:col>
      <xdr:colOff>400050</xdr:colOff>
      <xdr:row>51</xdr:row>
      <xdr:rowOff>47625</xdr:rowOff>
    </xdr:from>
    <xdr:to>
      <xdr:col>4</xdr:col>
      <xdr:colOff>200025</xdr:colOff>
      <xdr:row>52</xdr:row>
      <xdr:rowOff>123825</xdr:rowOff>
    </xdr:to>
    <xdr:sp>
      <xdr:nvSpPr>
        <xdr:cNvPr id="48" name="TextBox 65"/>
        <xdr:cNvSpPr txBox="1">
          <a:spLocks noChangeArrowheads="1"/>
        </xdr:cNvSpPr>
      </xdr:nvSpPr>
      <xdr:spPr>
        <a:xfrm>
          <a:off x="1685925" y="1002030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2</xdr:col>
      <xdr:colOff>371475</xdr:colOff>
      <xdr:row>51</xdr:row>
      <xdr:rowOff>142875</xdr:rowOff>
    </xdr:from>
    <xdr:to>
      <xdr:col>3</xdr:col>
      <xdr:colOff>171450</xdr:colOff>
      <xdr:row>53</xdr:row>
      <xdr:rowOff>38100</xdr:rowOff>
    </xdr:to>
    <xdr:sp>
      <xdr:nvSpPr>
        <xdr:cNvPr id="49" name="TextBox 66"/>
        <xdr:cNvSpPr txBox="1">
          <a:spLocks noChangeArrowheads="1"/>
        </xdr:cNvSpPr>
      </xdr:nvSpPr>
      <xdr:spPr>
        <a:xfrm>
          <a:off x="1228725" y="101155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8</xdr:col>
      <xdr:colOff>114300</xdr:colOff>
      <xdr:row>51</xdr:row>
      <xdr:rowOff>161925</xdr:rowOff>
    </xdr:from>
    <xdr:to>
      <xdr:col>9</xdr:col>
      <xdr:colOff>0</xdr:colOff>
      <xdr:row>53</xdr:row>
      <xdr:rowOff>57150</xdr:rowOff>
    </xdr:to>
    <xdr:sp>
      <xdr:nvSpPr>
        <xdr:cNvPr id="50" name="TextBox 67"/>
        <xdr:cNvSpPr txBox="1">
          <a:spLocks noChangeArrowheads="1"/>
        </xdr:cNvSpPr>
      </xdr:nvSpPr>
      <xdr:spPr>
        <a:xfrm>
          <a:off x="2971800" y="101346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-15</a:t>
          </a:r>
        </a:p>
      </xdr:txBody>
    </xdr:sp>
    <xdr:clientData/>
  </xdr:twoCellAnchor>
  <xdr:twoCellAnchor>
    <xdr:from>
      <xdr:col>4</xdr:col>
      <xdr:colOff>285750</xdr:colOff>
      <xdr:row>56</xdr:row>
      <xdr:rowOff>66675</xdr:rowOff>
    </xdr:from>
    <xdr:to>
      <xdr:col>6</xdr:col>
      <xdr:colOff>200025</xdr:colOff>
      <xdr:row>57</xdr:row>
      <xdr:rowOff>104775</xdr:rowOff>
    </xdr:to>
    <xdr:sp>
      <xdr:nvSpPr>
        <xdr:cNvPr id="51" name="TextBox 68"/>
        <xdr:cNvSpPr txBox="1">
          <a:spLocks noChangeArrowheads="1"/>
        </xdr:cNvSpPr>
      </xdr:nvSpPr>
      <xdr:spPr>
        <a:xfrm>
          <a:off x="2000250" y="109442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×(</a:t>
          </a:r>
        </a:p>
      </xdr:txBody>
    </xdr:sp>
    <xdr:clientData/>
  </xdr:twoCellAnchor>
  <xdr:twoCellAnchor>
    <xdr:from>
      <xdr:col>6</xdr:col>
      <xdr:colOff>361950</xdr:colOff>
      <xdr:row>56</xdr:row>
      <xdr:rowOff>76200</xdr:rowOff>
    </xdr:from>
    <xdr:to>
      <xdr:col>8</xdr:col>
      <xdr:colOff>0</xdr:colOff>
      <xdr:row>57</xdr:row>
      <xdr:rowOff>114300</xdr:rowOff>
    </xdr:to>
    <xdr:sp>
      <xdr:nvSpPr>
        <xdr:cNvPr id="52" name="TextBox 69"/>
        <xdr:cNvSpPr txBox="1">
          <a:spLocks noChangeArrowheads="1"/>
        </xdr:cNvSpPr>
      </xdr:nvSpPr>
      <xdr:spPr>
        <a:xfrm>
          <a:off x="2562225" y="1095375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－</a:t>
          </a:r>
        </a:p>
      </xdr:txBody>
    </xdr:sp>
    <xdr:clientData/>
  </xdr:twoCellAnchor>
  <xdr:twoCellAnchor>
    <xdr:from>
      <xdr:col>4</xdr:col>
      <xdr:colOff>390525</xdr:colOff>
      <xdr:row>67</xdr:row>
      <xdr:rowOff>228600</xdr:rowOff>
    </xdr:from>
    <xdr:to>
      <xdr:col>6</xdr:col>
      <xdr:colOff>142875</xdr:colOff>
      <xdr:row>69</xdr:row>
      <xdr:rowOff>28575</xdr:rowOff>
    </xdr:to>
    <xdr:sp>
      <xdr:nvSpPr>
        <xdr:cNvPr id="53" name="TextBox 70"/>
        <xdr:cNvSpPr txBox="1">
          <a:spLocks noChangeArrowheads="1"/>
        </xdr:cNvSpPr>
      </xdr:nvSpPr>
      <xdr:spPr>
        <a:xfrm>
          <a:off x="2105025" y="1318260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11</xdr:col>
      <xdr:colOff>371475</xdr:colOff>
      <xdr:row>56</xdr:row>
      <xdr:rowOff>85725</xdr:rowOff>
    </xdr:from>
    <xdr:to>
      <xdr:col>12</xdr:col>
      <xdr:colOff>38100</xdr:colOff>
      <xdr:row>57</xdr:row>
      <xdr:rowOff>66675</xdr:rowOff>
    </xdr:to>
    <xdr:sp>
      <xdr:nvSpPr>
        <xdr:cNvPr id="54" name="TextBox 71"/>
        <xdr:cNvSpPr txBox="1">
          <a:spLocks noChangeArrowheads="1"/>
        </xdr:cNvSpPr>
      </xdr:nvSpPr>
      <xdr:spPr>
        <a:xfrm>
          <a:off x="3943350" y="1096327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2</xdr:col>
      <xdr:colOff>38100</xdr:colOff>
      <xdr:row>0</xdr:row>
      <xdr:rowOff>161925</xdr:rowOff>
    </xdr:from>
    <xdr:to>
      <xdr:col>20</xdr:col>
      <xdr:colOff>295275</xdr:colOff>
      <xdr:row>52</xdr:row>
      <xdr:rowOff>85725</xdr:rowOff>
    </xdr:to>
    <xdr:sp>
      <xdr:nvSpPr>
        <xdr:cNvPr id="55" name="AutoShape 74"/>
        <xdr:cNvSpPr>
          <a:spLocks/>
        </xdr:cNvSpPr>
      </xdr:nvSpPr>
      <xdr:spPr>
        <a:xfrm>
          <a:off x="895350" y="161925"/>
          <a:ext cx="7200900" cy="10077450"/>
        </a:xfrm>
        <a:prstGeom prst="rect"/>
        <a:noFill/>
      </xdr:spPr>
      <xdr:txBody>
        <a:bodyPr fromWordArt="1" wrap="none">
          <a:prstTxWarp prst="textSlantUp">
            <a:avLst>
              <a:gd name="adj" fmla="val 25000"/>
            </a:avLst>
          </a:prstTxWarp>
        </a:bodyPr>
        <a:p>
          <a:pPr algn="ctr"/>
          <a:r>
            <a:rPr sz="9600" b="1" kern="10" spc="4800">
              <a:ln w="9525" cmpd="sng">
                <a:noFill/>
              </a:ln>
              <a:solidFill>
                <a:srgbClr val="C0C0C0">
                  <a:alpha val="20000"/>
                </a:srgbClr>
              </a:solidFill>
              <a:latin typeface="ＭＳ Ｐゴシック"/>
              <a:cs typeface="ＭＳ Ｐゴシック"/>
            </a:rPr>
            <a:t>松戸市</a:t>
          </a:r>
        </a:p>
      </xdr:txBody>
    </xdr:sp>
    <xdr:clientData/>
  </xdr:twoCellAnchor>
  <xdr:twoCellAnchor>
    <xdr:from>
      <xdr:col>0</xdr:col>
      <xdr:colOff>333375</xdr:colOff>
      <xdr:row>58</xdr:row>
      <xdr:rowOff>95250</xdr:rowOff>
    </xdr:from>
    <xdr:to>
      <xdr:col>18</xdr:col>
      <xdr:colOff>238125</xdr:colOff>
      <xdr:row>111</xdr:row>
      <xdr:rowOff>161925</xdr:rowOff>
    </xdr:to>
    <xdr:sp>
      <xdr:nvSpPr>
        <xdr:cNvPr id="56" name="AutoShape 75"/>
        <xdr:cNvSpPr>
          <a:spLocks/>
        </xdr:cNvSpPr>
      </xdr:nvSpPr>
      <xdr:spPr>
        <a:xfrm>
          <a:off x="333375" y="11334750"/>
          <a:ext cx="7200900" cy="10077450"/>
        </a:xfrm>
        <a:prstGeom prst="rect"/>
        <a:noFill/>
      </xdr:spPr>
      <xdr:txBody>
        <a:bodyPr fromWordArt="1" wrap="none">
          <a:prstTxWarp prst="textSlantUp">
            <a:avLst>
              <a:gd name="adj" fmla="val 25000"/>
            </a:avLst>
          </a:prstTxWarp>
        </a:bodyPr>
        <a:p>
          <a:pPr algn="ctr"/>
          <a:r>
            <a:rPr sz="9600" b="1" kern="10" spc="4800">
              <a:ln w="9525" cmpd="sng">
                <a:noFill/>
              </a:ln>
              <a:solidFill>
                <a:srgbClr val="C0C0C0">
                  <a:alpha val="20000"/>
                </a:srgbClr>
              </a:solidFill>
              <a:latin typeface="ＭＳ Ｐゴシック"/>
              <a:cs typeface="ＭＳ Ｐゴシック"/>
            </a:rPr>
            <a:t>松戸市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15</xdr:row>
      <xdr:rowOff>38100</xdr:rowOff>
    </xdr:from>
    <xdr:to>
      <xdr:col>6</xdr:col>
      <xdr:colOff>66675</xdr:colOff>
      <xdr:row>16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38350" y="293370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4</xdr:col>
      <xdr:colOff>323850</xdr:colOff>
      <xdr:row>17</xdr:row>
      <xdr:rowOff>38100</xdr:rowOff>
    </xdr:from>
    <xdr:to>
      <xdr:col>6</xdr:col>
      <xdr:colOff>66675</xdr:colOff>
      <xdr:row>18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38350" y="3295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323850</xdr:colOff>
      <xdr:row>20</xdr:row>
      <xdr:rowOff>38100</xdr:rowOff>
    </xdr:from>
    <xdr:to>
      <xdr:col>4</xdr:col>
      <xdr:colOff>123825</xdr:colOff>
      <xdr:row>21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09725" y="3838575"/>
          <a:ext cx="228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4</xdr:col>
      <xdr:colOff>390525</xdr:colOff>
      <xdr:row>22</xdr:row>
      <xdr:rowOff>171450</xdr:rowOff>
    </xdr:from>
    <xdr:to>
      <xdr:col>6</xdr:col>
      <xdr:colOff>133350</xdr:colOff>
      <xdr:row>24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105025" y="43624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+(</a:t>
          </a:r>
        </a:p>
      </xdr:txBody>
    </xdr:sp>
    <xdr:clientData/>
  </xdr:twoCellAnchor>
  <xdr:twoCellAnchor>
    <xdr:from>
      <xdr:col>6</xdr:col>
      <xdr:colOff>228600</xdr:colOff>
      <xdr:row>22</xdr:row>
      <xdr:rowOff>171450</xdr:rowOff>
    </xdr:from>
    <xdr:to>
      <xdr:col>7</xdr:col>
      <xdr:colOff>114300</xdr:colOff>
      <xdr:row>24</xdr:row>
      <xdr:rowOff>9525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2428875" y="436245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1)</a:t>
          </a:r>
        </a:p>
      </xdr:txBody>
    </xdr:sp>
    <xdr:clientData/>
  </xdr:twoCellAnchor>
  <xdr:twoCellAnchor>
    <xdr:from>
      <xdr:col>4</xdr:col>
      <xdr:colOff>371475</xdr:colOff>
      <xdr:row>25</xdr:row>
      <xdr:rowOff>19050</xdr:rowOff>
    </xdr:from>
    <xdr:to>
      <xdr:col>6</xdr:col>
      <xdr:colOff>114300</xdr:colOff>
      <xdr:row>26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085975" y="48101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-</a:t>
          </a:r>
        </a:p>
      </xdr:txBody>
    </xdr:sp>
    <xdr:clientData/>
  </xdr:twoCellAnchor>
  <xdr:twoCellAnchor>
    <xdr:from>
      <xdr:col>4</xdr:col>
      <xdr:colOff>400050</xdr:colOff>
      <xdr:row>27</xdr:row>
      <xdr:rowOff>0</xdr:rowOff>
    </xdr:from>
    <xdr:to>
      <xdr:col>6</xdr:col>
      <xdr:colOff>142875</xdr:colOff>
      <xdr:row>28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114550" y="521017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12</xdr:col>
      <xdr:colOff>114300</xdr:colOff>
      <xdr:row>26</xdr:row>
      <xdr:rowOff>171450</xdr:rowOff>
    </xdr:from>
    <xdr:to>
      <xdr:col>13</xdr:col>
      <xdr:colOff>200025</xdr:colOff>
      <xdr:row>28</xdr:row>
      <xdr:rowOff>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4114800" y="520065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m</a:t>
          </a:r>
          <a:r>
            <a:rPr lang="en-US" cap="none" sz="1100" b="0" i="0" u="none" baseline="30000">
              <a:latin typeface="Century"/>
              <a:ea typeface="Century"/>
              <a:cs typeface="Century"/>
            </a:rPr>
            <a:t>3</a:t>
          </a:r>
          <a:r>
            <a:rPr lang="en-US" cap="none" sz="1100" b="0" i="0" u="none" baseline="-25000">
              <a:latin typeface="Century"/>
              <a:ea typeface="Century"/>
              <a:cs typeface="Century"/>
            </a:rPr>
            <a:t>N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/h</a:t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6</xdr:col>
      <xdr:colOff>161925</xdr:colOff>
      <xdr:row>30</xdr:row>
      <xdr:rowOff>19050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133600" y="562927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×</a:t>
          </a:r>
        </a:p>
      </xdr:txBody>
    </xdr:sp>
    <xdr:clientData/>
  </xdr:twoCellAnchor>
  <xdr:twoCellAnchor>
    <xdr:from>
      <xdr:col>4</xdr:col>
      <xdr:colOff>400050</xdr:colOff>
      <xdr:row>31</xdr:row>
      <xdr:rowOff>0</xdr:rowOff>
    </xdr:from>
    <xdr:to>
      <xdr:col>6</xdr:col>
      <xdr:colOff>142875</xdr:colOff>
      <xdr:row>32</xdr:row>
      <xdr:rowOff>19050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2114550" y="604837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12</xdr:col>
      <xdr:colOff>114300</xdr:colOff>
      <xdr:row>30</xdr:row>
      <xdr:rowOff>171450</xdr:rowOff>
    </xdr:from>
    <xdr:to>
      <xdr:col>13</xdr:col>
      <xdr:colOff>200025</xdr:colOff>
      <xdr:row>32</xdr:row>
      <xdr:rowOff>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4114800" y="603885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m</a:t>
          </a:r>
          <a:r>
            <a:rPr lang="en-US" cap="none" sz="1100" b="0" i="0" u="none" baseline="30000">
              <a:latin typeface="Century"/>
              <a:ea typeface="Century"/>
              <a:cs typeface="Century"/>
            </a:rPr>
            <a:t>3</a:t>
          </a:r>
          <a:r>
            <a:rPr lang="en-US" cap="none" sz="1100" b="0" i="0" u="none" baseline="-25000">
              <a:latin typeface="Century"/>
              <a:ea typeface="Century"/>
              <a:cs typeface="Century"/>
            </a:rPr>
            <a:t>N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/h</a:t>
          </a:r>
        </a:p>
      </xdr:txBody>
    </xdr:sp>
    <xdr:clientData/>
  </xdr:twoCellAnchor>
  <xdr:twoCellAnchor>
    <xdr:from>
      <xdr:col>4</xdr:col>
      <xdr:colOff>419100</xdr:colOff>
      <xdr:row>33</xdr:row>
      <xdr:rowOff>0</xdr:rowOff>
    </xdr:from>
    <xdr:to>
      <xdr:col>6</xdr:col>
      <xdr:colOff>161925</xdr:colOff>
      <xdr:row>34</xdr:row>
      <xdr:rowOff>19050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2133600" y="646747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×</a:t>
          </a:r>
        </a:p>
      </xdr:txBody>
    </xdr:sp>
    <xdr:clientData/>
  </xdr:twoCellAnchor>
  <xdr:twoCellAnchor>
    <xdr:from>
      <xdr:col>14</xdr:col>
      <xdr:colOff>47625</xdr:colOff>
      <xdr:row>39</xdr:row>
      <xdr:rowOff>66675</xdr:rowOff>
    </xdr:from>
    <xdr:to>
      <xdr:col>14</xdr:col>
      <xdr:colOff>200025</xdr:colOff>
      <xdr:row>40</xdr:row>
      <xdr:rowOff>95250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4914900" y="7715250"/>
          <a:ext cx="152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/>
            <a:t>×</a:t>
          </a:r>
        </a:p>
      </xdr:txBody>
    </xdr:sp>
    <xdr:clientData/>
  </xdr:twoCellAnchor>
  <xdr:twoCellAnchor>
    <xdr:from>
      <xdr:col>16</xdr:col>
      <xdr:colOff>9525</xdr:colOff>
      <xdr:row>39</xdr:row>
      <xdr:rowOff>57150</xdr:rowOff>
    </xdr:from>
    <xdr:to>
      <xdr:col>16</xdr:col>
      <xdr:colOff>238125</xdr:colOff>
      <xdr:row>40</xdr:row>
      <xdr:rowOff>133350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5562600" y="77057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16</xdr:col>
      <xdr:colOff>723900</xdr:colOff>
      <xdr:row>39</xdr:row>
      <xdr:rowOff>95250</xdr:rowOff>
    </xdr:from>
    <xdr:to>
      <xdr:col>16</xdr:col>
      <xdr:colOff>1238250</xdr:colOff>
      <xdr:row>40</xdr:row>
      <xdr:rowOff>161925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6276975" y="774382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m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/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秒</a:t>
          </a:r>
        </a:p>
      </xdr:txBody>
    </xdr:sp>
    <xdr:clientData/>
  </xdr:twoCellAnchor>
  <xdr:twoCellAnchor>
    <xdr:from>
      <xdr:col>2</xdr:col>
      <xdr:colOff>419100</xdr:colOff>
      <xdr:row>46</xdr:row>
      <xdr:rowOff>47625</xdr:rowOff>
    </xdr:from>
    <xdr:to>
      <xdr:col>4</xdr:col>
      <xdr:colOff>66675</xdr:colOff>
      <xdr:row>46</xdr:row>
      <xdr:rowOff>47625</xdr:rowOff>
    </xdr:to>
    <xdr:sp>
      <xdr:nvSpPr>
        <xdr:cNvPr id="16" name="Line 27"/>
        <xdr:cNvSpPr>
          <a:spLocks/>
        </xdr:cNvSpPr>
      </xdr:nvSpPr>
      <xdr:spPr>
        <a:xfrm>
          <a:off x="1276350" y="9001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"/>
              <a:ea typeface="Century"/>
              <a:cs typeface="Century"/>
            </a:rPr>
            <a:t/>
          </a:r>
        </a:p>
      </xdr:txBody>
    </xdr:sp>
    <xdr:clientData/>
  </xdr:twoCellAnchor>
  <xdr:twoCellAnchor>
    <xdr:from>
      <xdr:col>2</xdr:col>
      <xdr:colOff>304800</xdr:colOff>
      <xdr:row>46</xdr:row>
      <xdr:rowOff>9525</xdr:rowOff>
    </xdr:from>
    <xdr:to>
      <xdr:col>3</xdr:col>
      <xdr:colOff>219075</xdr:colOff>
      <xdr:row>46</xdr:row>
      <xdr:rowOff>171450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1162050" y="8963025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√</a:t>
          </a:r>
        </a:p>
      </xdr:txBody>
    </xdr:sp>
    <xdr:clientData/>
  </xdr:twoCellAnchor>
  <xdr:twoCellAnchor>
    <xdr:from>
      <xdr:col>4</xdr:col>
      <xdr:colOff>104775</xdr:colOff>
      <xdr:row>46</xdr:row>
      <xdr:rowOff>142875</xdr:rowOff>
    </xdr:from>
    <xdr:to>
      <xdr:col>4</xdr:col>
      <xdr:colOff>333375</xdr:colOff>
      <xdr:row>47</xdr:row>
      <xdr:rowOff>161925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1819275" y="909637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6</xdr:col>
      <xdr:colOff>438150</xdr:colOff>
      <xdr:row>46</xdr:row>
      <xdr:rowOff>9525</xdr:rowOff>
    </xdr:from>
    <xdr:to>
      <xdr:col>8</xdr:col>
      <xdr:colOff>409575</xdr:colOff>
      <xdr:row>46</xdr:row>
      <xdr:rowOff>171450</xdr:rowOff>
    </xdr:to>
    <xdr:grpSp>
      <xdr:nvGrpSpPr>
        <xdr:cNvPr id="19" name="Group 36"/>
        <xdr:cNvGrpSpPr>
          <a:grpSpLocks/>
        </xdr:cNvGrpSpPr>
      </xdr:nvGrpSpPr>
      <xdr:grpSpPr>
        <a:xfrm>
          <a:off x="2638425" y="8963025"/>
          <a:ext cx="628650" cy="161925"/>
          <a:chOff x="277" y="942"/>
          <a:chExt cx="66" cy="17"/>
        </a:xfrm>
        <a:solidFill>
          <a:srgbClr val="FFFFFF"/>
        </a:solidFill>
      </xdr:grpSpPr>
      <xdr:sp>
        <xdr:nvSpPr>
          <xdr:cNvPr id="20" name="Line 33"/>
          <xdr:cNvSpPr>
            <a:spLocks/>
          </xdr:cNvSpPr>
        </xdr:nvSpPr>
        <xdr:spPr>
          <a:xfrm>
            <a:off x="289" y="946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"/>
                <a:ea typeface="Century"/>
                <a:cs typeface="Century"/>
              </a:rPr>
              <a:t/>
            </a:r>
          </a:p>
        </xdr:txBody>
      </xdr:sp>
      <xdr:sp>
        <xdr:nvSpPr>
          <xdr:cNvPr id="21" name="TextBox 34"/>
          <xdr:cNvSpPr txBox="1">
            <a:spLocks noChangeArrowheads="1"/>
          </xdr:cNvSpPr>
        </xdr:nvSpPr>
        <xdr:spPr>
          <a:xfrm>
            <a:off x="277" y="942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/>
              <a:t>√</a:t>
            </a:r>
          </a:p>
        </xdr:txBody>
      </xdr:sp>
    </xdr:grpSp>
    <xdr:clientData/>
  </xdr:twoCellAnchor>
  <xdr:twoCellAnchor>
    <xdr:from>
      <xdr:col>2</xdr:col>
      <xdr:colOff>95250</xdr:colOff>
      <xdr:row>51</xdr:row>
      <xdr:rowOff>9525</xdr:rowOff>
    </xdr:from>
    <xdr:to>
      <xdr:col>3</xdr:col>
      <xdr:colOff>295275</xdr:colOff>
      <xdr:row>51</xdr:row>
      <xdr:rowOff>171450</xdr:rowOff>
    </xdr:to>
    <xdr:grpSp>
      <xdr:nvGrpSpPr>
        <xdr:cNvPr id="22" name="Group 37"/>
        <xdr:cNvGrpSpPr>
          <a:grpSpLocks/>
        </xdr:cNvGrpSpPr>
      </xdr:nvGrpSpPr>
      <xdr:grpSpPr>
        <a:xfrm>
          <a:off x="952500" y="9925050"/>
          <a:ext cx="628650" cy="161925"/>
          <a:chOff x="277" y="942"/>
          <a:chExt cx="66" cy="17"/>
        </a:xfrm>
        <a:solidFill>
          <a:srgbClr val="FFFFFF"/>
        </a:solidFill>
      </xdr:grpSpPr>
      <xdr:sp>
        <xdr:nvSpPr>
          <xdr:cNvPr id="23" name="Line 38"/>
          <xdr:cNvSpPr>
            <a:spLocks/>
          </xdr:cNvSpPr>
        </xdr:nvSpPr>
        <xdr:spPr>
          <a:xfrm>
            <a:off x="289" y="946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"/>
                <a:ea typeface="Century"/>
                <a:cs typeface="Century"/>
              </a:rPr>
              <a:t/>
            </a:r>
          </a:p>
        </xdr:txBody>
      </xdr:sp>
      <xdr:sp>
        <xdr:nvSpPr>
          <xdr:cNvPr id="24" name="TextBox 39"/>
          <xdr:cNvSpPr txBox="1">
            <a:spLocks noChangeArrowheads="1"/>
          </xdr:cNvSpPr>
        </xdr:nvSpPr>
        <xdr:spPr>
          <a:xfrm>
            <a:off x="277" y="942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/>
              <a:t>√</a:t>
            </a:r>
          </a:p>
        </xdr:txBody>
      </xdr:sp>
    </xdr:grpSp>
    <xdr:clientData/>
  </xdr:twoCellAnchor>
  <xdr:twoCellAnchor>
    <xdr:from>
      <xdr:col>3</xdr:col>
      <xdr:colOff>333375</xdr:colOff>
      <xdr:row>50</xdr:row>
      <xdr:rowOff>66675</xdr:rowOff>
    </xdr:from>
    <xdr:to>
      <xdr:col>4</xdr:col>
      <xdr:colOff>133350</xdr:colOff>
      <xdr:row>51</xdr:row>
      <xdr:rowOff>142875</xdr:rowOff>
    </xdr:to>
    <xdr:sp>
      <xdr:nvSpPr>
        <xdr:cNvPr id="25" name="TextBox 40"/>
        <xdr:cNvSpPr txBox="1">
          <a:spLocks noChangeArrowheads="1"/>
        </xdr:cNvSpPr>
      </xdr:nvSpPr>
      <xdr:spPr>
        <a:xfrm>
          <a:off x="1619250" y="98012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1</xdr:col>
      <xdr:colOff>361950</xdr:colOff>
      <xdr:row>53</xdr:row>
      <xdr:rowOff>0</xdr:rowOff>
    </xdr:from>
    <xdr:to>
      <xdr:col>3</xdr:col>
      <xdr:colOff>371475</xdr:colOff>
      <xdr:row>53</xdr:row>
      <xdr:rowOff>161925</xdr:rowOff>
    </xdr:to>
    <xdr:grpSp>
      <xdr:nvGrpSpPr>
        <xdr:cNvPr id="26" name="Group 46"/>
        <xdr:cNvGrpSpPr>
          <a:grpSpLocks/>
        </xdr:cNvGrpSpPr>
      </xdr:nvGrpSpPr>
      <xdr:grpSpPr>
        <a:xfrm>
          <a:off x="790575" y="10334625"/>
          <a:ext cx="866775" cy="161925"/>
          <a:chOff x="83" y="1086"/>
          <a:chExt cx="91" cy="17"/>
        </a:xfrm>
        <a:solidFill>
          <a:srgbClr val="FFFFFF"/>
        </a:solidFill>
      </xdr:grpSpPr>
      <xdr:sp>
        <xdr:nvSpPr>
          <xdr:cNvPr id="27" name="Line 42"/>
          <xdr:cNvSpPr>
            <a:spLocks/>
          </xdr:cNvSpPr>
        </xdr:nvSpPr>
        <xdr:spPr>
          <a:xfrm>
            <a:off x="95" y="1090"/>
            <a:ext cx="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"/>
                <a:ea typeface="Century"/>
                <a:cs typeface="Century"/>
              </a:rPr>
              <a:t/>
            </a:r>
          </a:p>
        </xdr:txBody>
      </xdr:sp>
      <xdr:sp>
        <xdr:nvSpPr>
          <xdr:cNvPr id="28" name="TextBox 43"/>
          <xdr:cNvSpPr txBox="1">
            <a:spLocks noChangeArrowheads="1"/>
          </xdr:cNvSpPr>
        </xdr:nvSpPr>
        <xdr:spPr>
          <a:xfrm>
            <a:off x="83" y="1086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/>
              <a:t>√</a:t>
            </a:r>
          </a:p>
        </xdr:txBody>
      </xdr:sp>
    </xdr:grpSp>
    <xdr:clientData/>
  </xdr:twoCellAnchor>
  <xdr:twoCellAnchor>
    <xdr:from>
      <xdr:col>3</xdr:col>
      <xdr:colOff>400050</xdr:colOff>
      <xdr:row>52</xdr:row>
      <xdr:rowOff>47625</xdr:rowOff>
    </xdr:from>
    <xdr:to>
      <xdr:col>4</xdr:col>
      <xdr:colOff>200025</xdr:colOff>
      <xdr:row>53</xdr:row>
      <xdr:rowOff>123825</xdr:rowOff>
    </xdr:to>
    <xdr:sp>
      <xdr:nvSpPr>
        <xdr:cNvPr id="29" name="TextBox 44"/>
        <xdr:cNvSpPr txBox="1">
          <a:spLocks noChangeArrowheads="1"/>
        </xdr:cNvSpPr>
      </xdr:nvSpPr>
      <xdr:spPr>
        <a:xfrm>
          <a:off x="1685925" y="1020127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2</xdr:col>
      <xdr:colOff>371475</xdr:colOff>
      <xdr:row>52</xdr:row>
      <xdr:rowOff>142875</xdr:rowOff>
    </xdr:from>
    <xdr:to>
      <xdr:col>3</xdr:col>
      <xdr:colOff>171450</xdr:colOff>
      <xdr:row>54</xdr:row>
      <xdr:rowOff>38100</xdr:rowOff>
    </xdr:to>
    <xdr:sp>
      <xdr:nvSpPr>
        <xdr:cNvPr id="30" name="TextBox 45"/>
        <xdr:cNvSpPr txBox="1">
          <a:spLocks noChangeArrowheads="1"/>
        </xdr:cNvSpPr>
      </xdr:nvSpPr>
      <xdr:spPr>
        <a:xfrm>
          <a:off x="1228725" y="1029652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8</xdr:col>
      <xdr:colOff>171450</xdr:colOff>
      <xdr:row>52</xdr:row>
      <xdr:rowOff>142875</xdr:rowOff>
    </xdr:from>
    <xdr:to>
      <xdr:col>10</xdr:col>
      <xdr:colOff>0</xdr:colOff>
      <xdr:row>54</xdr:row>
      <xdr:rowOff>38100</xdr:rowOff>
    </xdr:to>
    <xdr:sp>
      <xdr:nvSpPr>
        <xdr:cNvPr id="31" name="TextBox 47"/>
        <xdr:cNvSpPr txBox="1">
          <a:spLocks noChangeArrowheads="1"/>
        </xdr:cNvSpPr>
      </xdr:nvSpPr>
      <xdr:spPr>
        <a:xfrm>
          <a:off x="3028950" y="10296525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-15</a:t>
          </a:r>
        </a:p>
      </xdr:txBody>
    </xdr:sp>
    <xdr:clientData/>
  </xdr:twoCellAnchor>
  <xdr:twoCellAnchor>
    <xdr:from>
      <xdr:col>4</xdr:col>
      <xdr:colOff>314325</xdr:colOff>
      <xdr:row>57</xdr:row>
      <xdr:rowOff>66675</xdr:rowOff>
    </xdr:from>
    <xdr:to>
      <xdr:col>6</xdr:col>
      <xdr:colOff>228600</xdr:colOff>
      <xdr:row>58</xdr:row>
      <xdr:rowOff>104775</xdr:rowOff>
    </xdr:to>
    <xdr:sp>
      <xdr:nvSpPr>
        <xdr:cNvPr id="32" name="TextBox 48"/>
        <xdr:cNvSpPr txBox="1">
          <a:spLocks noChangeArrowheads="1"/>
        </xdr:cNvSpPr>
      </xdr:nvSpPr>
      <xdr:spPr>
        <a:xfrm>
          <a:off x="2028825" y="111252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×(</a:t>
          </a:r>
        </a:p>
      </xdr:txBody>
    </xdr:sp>
    <xdr:clientData/>
  </xdr:twoCellAnchor>
  <xdr:twoCellAnchor>
    <xdr:from>
      <xdr:col>6</xdr:col>
      <xdr:colOff>361950</xdr:colOff>
      <xdr:row>57</xdr:row>
      <xdr:rowOff>76200</xdr:rowOff>
    </xdr:from>
    <xdr:to>
      <xdr:col>8</xdr:col>
      <xdr:colOff>0</xdr:colOff>
      <xdr:row>58</xdr:row>
      <xdr:rowOff>114300</xdr:rowOff>
    </xdr:to>
    <xdr:sp>
      <xdr:nvSpPr>
        <xdr:cNvPr id="33" name="TextBox 49"/>
        <xdr:cNvSpPr txBox="1">
          <a:spLocks noChangeArrowheads="1"/>
        </xdr:cNvSpPr>
      </xdr:nvSpPr>
      <xdr:spPr>
        <a:xfrm>
          <a:off x="2562225" y="1113472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―</a:t>
          </a:r>
        </a:p>
      </xdr:txBody>
    </xdr:sp>
    <xdr:clientData/>
  </xdr:twoCellAnchor>
  <xdr:twoCellAnchor>
    <xdr:from>
      <xdr:col>2</xdr:col>
      <xdr:colOff>257175</xdr:colOff>
      <xdr:row>62</xdr:row>
      <xdr:rowOff>219075</xdr:rowOff>
    </xdr:from>
    <xdr:to>
      <xdr:col>3</xdr:col>
      <xdr:colOff>66675</xdr:colOff>
      <xdr:row>64</xdr:row>
      <xdr:rowOff>19050</xdr:rowOff>
    </xdr:to>
    <xdr:sp>
      <xdr:nvSpPr>
        <xdr:cNvPr id="34" name="TextBox 53"/>
        <xdr:cNvSpPr txBox="1">
          <a:spLocks noChangeArrowheads="1"/>
        </xdr:cNvSpPr>
      </xdr:nvSpPr>
      <xdr:spPr>
        <a:xfrm>
          <a:off x="1114425" y="1218247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3</xdr:col>
      <xdr:colOff>314325</xdr:colOff>
      <xdr:row>62</xdr:row>
      <xdr:rowOff>228600</xdr:rowOff>
    </xdr:from>
    <xdr:to>
      <xdr:col>4</xdr:col>
      <xdr:colOff>152400</xdr:colOff>
      <xdr:row>64</xdr:row>
      <xdr:rowOff>28575</xdr:rowOff>
    </xdr:to>
    <xdr:sp>
      <xdr:nvSpPr>
        <xdr:cNvPr id="35" name="TextBox 54"/>
        <xdr:cNvSpPr txBox="1">
          <a:spLocks noChangeArrowheads="1"/>
        </xdr:cNvSpPr>
      </xdr:nvSpPr>
      <xdr:spPr>
        <a:xfrm>
          <a:off x="1600200" y="1219200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×(</a:t>
          </a:r>
        </a:p>
      </xdr:txBody>
    </xdr:sp>
    <xdr:clientData/>
  </xdr:twoCellAnchor>
  <xdr:twoCellAnchor>
    <xdr:from>
      <xdr:col>4</xdr:col>
      <xdr:colOff>276225</xdr:colOff>
      <xdr:row>62</xdr:row>
      <xdr:rowOff>219075</xdr:rowOff>
    </xdr:from>
    <xdr:to>
      <xdr:col>6</xdr:col>
      <xdr:colOff>190500</xdr:colOff>
      <xdr:row>64</xdr:row>
      <xdr:rowOff>19050</xdr:rowOff>
    </xdr:to>
    <xdr:sp>
      <xdr:nvSpPr>
        <xdr:cNvPr id="36" name="TextBox 55"/>
        <xdr:cNvSpPr txBox="1">
          <a:spLocks noChangeArrowheads="1"/>
        </xdr:cNvSpPr>
      </xdr:nvSpPr>
      <xdr:spPr>
        <a:xfrm>
          <a:off x="1990725" y="121824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6</xdr:col>
      <xdr:colOff>323850</xdr:colOff>
      <xdr:row>62</xdr:row>
      <xdr:rowOff>228600</xdr:rowOff>
    </xdr:from>
    <xdr:to>
      <xdr:col>7</xdr:col>
      <xdr:colOff>47625</xdr:colOff>
      <xdr:row>64</xdr:row>
      <xdr:rowOff>28575</xdr:rowOff>
    </xdr:to>
    <xdr:sp>
      <xdr:nvSpPr>
        <xdr:cNvPr id="37" name="TextBox 56"/>
        <xdr:cNvSpPr txBox="1">
          <a:spLocks noChangeArrowheads="1"/>
        </xdr:cNvSpPr>
      </xdr:nvSpPr>
      <xdr:spPr>
        <a:xfrm>
          <a:off x="2524125" y="1219200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)</a:t>
          </a:r>
        </a:p>
      </xdr:txBody>
    </xdr:sp>
    <xdr:clientData/>
  </xdr:twoCellAnchor>
  <xdr:twoCellAnchor>
    <xdr:from>
      <xdr:col>2</xdr:col>
      <xdr:colOff>285750</xdr:colOff>
      <xdr:row>68</xdr:row>
      <xdr:rowOff>219075</xdr:rowOff>
    </xdr:from>
    <xdr:to>
      <xdr:col>3</xdr:col>
      <xdr:colOff>95250</xdr:colOff>
      <xdr:row>70</xdr:row>
      <xdr:rowOff>19050</xdr:rowOff>
    </xdr:to>
    <xdr:sp>
      <xdr:nvSpPr>
        <xdr:cNvPr id="38" name="TextBox 58"/>
        <xdr:cNvSpPr txBox="1">
          <a:spLocks noChangeArrowheads="1"/>
        </xdr:cNvSpPr>
      </xdr:nvSpPr>
      <xdr:spPr>
        <a:xfrm>
          <a:off x="1143000" y="1335405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323850</xdr:colOff>
      <xdr:row>68</xdr:row>
      <xdr:rowOff>219075</xdr:rowOff>
    </xdr:from>
    <xdr:to>
      <xdr:col>4</xdr:col>
      <xdr:colOff>133350</xdr:colOff>
      <xdr:row>70</xdr:row>
      <xdr:rowOff>19050</xdr:rowOff>
    </xdr:to>
    <xdr:sp>
      <xdr:nvSpPr>
        <xdr:cNvPr id="39" name="TextBox 61"/>
        <xdr:cNvSpPr txBox="1">
          <a:spLocks noChangeArrowheads="1"/>
        </xdr:cNvSpPr>
      </xdr:nvSpPr>
      <xdr:spPr>
        <a:xfrm>
          <a:off x="1609725" y="1335405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4</xdr:col>
      <xdr:colOff>276225</xdr:colOff>
      <xdr:row>68</xdr:row>
      <xdr:rowOff>219075</xdr:rowOff>
    </xdr:from>
    <xdr:to>
      <xdr:col>6</xdr:col>
      <xdr:colOff>28575</xdr:colOff>
      <xdr:row>70</xdr:row>
      <xdr:rowOff>19050</xdr:rowOff>
    </xdr:to>
    <xdr:sp>
      <xdr:nvSpPr>
        <xdr:cNvPr id="40" name="TextBox 62"/>
        <xdr:cNvSpPr txBox="1">
          <a:spLocks noChangeArrowheads="1"/>
        </xdr:cNvSpPr>
      </xdr:nvSpPr>
      <xdr:spPr>
        <a:xfrm>
          <a:off x="1990725" y="1335405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285750</xdr:colOff>
      <xdr:row>70</xdr:row>
      <xdr:rowOff>161925</xdr:rowOff>
    </xdr:from>
    <xdr:to>
      <xdr:col>4</xdr:col>
      <xdr:colOff>95250</xdr:colOff>
      <xdr:row>72</xdr:row>
      <xdr:rowOff>19050</xdr:rowOff>
    </xdr:to>
    <xdr:sp>
      <xdr:nvSpPr>
        <xdr:cNvPr id="41" name="TextBox 63"/>
        <xdr:cNvSpPr txBox="1">
          <a:spLocks noChangeArrowheads="1"/>
        </xdr:cNvSpPr>
      </xdr:nvSpPr>
      <xdr:spPr>
        <a:xfrm>
          <a:off x="1571625" y="1377315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4</xdr:col>
      <xdr:colOff>323850</xdr:colOff>
      <xdr:row>73</xdr:row>
      <xdr:rowOff>123825</xdr:rowOff>
    </xdr:from>
    <xdr:to>
      <xdr:col>6</xdr:col>
      <xdr:colOff>9525</xdr:colOff>
      <xdr:row>74</xdr:row>
      <xdr:rowOff>95250</xdr:rowOff>
    </xdr:to>
    <xdr:sp>
      <xdr:nvSpPr>
        <xdr:cNvPr id="42" name="TextBox 64"/>
        <xdr:cNvSpPr txBox="1">
          <a:spLocks noChangeArrowheads="1"/>
        </xdr:cNvSpPr>
      </xdr:nvSpPr>
      <xdr:spPr>
        <a:xfrm>
          <a:off x="2038350" y="143351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8</xdr:col>
      <xdr:colOff>266700</xdr:colOff>
      <xdr:row>73</xdr:row>
      <xdr:rowOff>133350</xdr:rowOff>
    </xdr:from>
    <xdr:to>
      <xdr:col>8</xdr:col>
      <xdr:colOff>438150</xdr:colOff>
      <xdr:row>74</xdr:row>
      <xdr:rowOff>104775</xdr:rowOff>
    </xdr:to>
    <xdr:sp>
      <xdr:nvSpPr>
        <xdr:cNvPr id="43" name="TextBox 65"/>
        <xdr:cNvSpPr txBox="1">
          <a:spLocks noChangeArrowheads="1"/>
        </xdr:cNvSpPr>
      </xdr:nvSpPr>
      <xdr:spPr>
        <a:xfrm>
          <a:off x="3124200" y="14344650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11</xdr:col>
      <xdr:colOff>152400</xdr:colOff>
      <xdr:row>73</xdr:row>
      <xdr:rowOff>123825</xdr:rowOff>
    </xdr:from>
    <xdr:to>
      <xdr:col>12</xdr:col>
      <xdr:colOff>238125</xdr:colOff>
      <xdr:row>74</xdr:row>
      <xdr:rowOff>152400</xdr:rowOff>
    </xdr:to>
    <xdr:sp>
      <xdr:nvSpPr>
        <xdr:cNvPr id="44" name="TextBox 66"/>
        <xdr:cNvSpPr txBox="1">
          <a:spLocks noChangeArrowheads="1"/>
        </xdr:cNvSpPr>
      </xdr:nvSpPr>
      <xdr:spPr>
        <a:xfrm>
          <a:off x="3724275" y="1433512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ppm</a:t>
          </a:r>
        </a:p>
      </xdr:txBody>
    </xdr:sp>
    <xdr:clientData/>
  </xdr:twoCellAnchor>
  <xdr:twoCellAnchor>
    <xdr:from>
      <xdr:col>10</xdr:col>
      <xdr:colOff>104775</xdr:colOff>
      <xdr:row>78</xdr:row>
      <xdr:rowOff>9525</xdr:rowOff>
    </xdr:from>
    <xdr:to>
      <xdr:col>12</xdr:col>
      <xdr:colOff>76200</xdr:colOff>
      <xdr:row>78</xdr:row>
      <xdr:rowOff>200025</xdr:rowOff>
    </xdr:to>
    <xdr:sp>
      <xdr:nvSpPr>
        <xdr:cNvPr id="45" name="TextBox 68"/>
        <xdr:cNvSpPr txBox="1">
          <a:spLocks noChangeArrowheads="1"/>
        </xdr:cNvSpPr>
      </xdr:nvSpPr>
      <xdr:spPr>
        <a:xfrm>
          <a:off x="3533775" y="152209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(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)</a:t>
          </a:r>
          <a:r>
            <a:rPr lang="en-US" cap="none" sz="1100" b="0" i="0" u="none" baseline="30000">
              <a:latin typeface="Century"/>
              <a:ea typeface="Century"/>
              <a:cs typeface="Century"/>
            </a:rPr>
            <a:t>2</a:t>
          </a:r>
        </a:p>
      </xdr:txBody>
    </xdr:sp>
    <xdr:clientData/>
  </xdr:twoCellAnchor>
  <xdr:twoCellAnchor>
    <xdr:from>
      <xdr:col>11</xdr:col>
      <xdr:colOff>409575</xdr:colOff>
      <xdr:row>78</xdr:row>
      <xdr:rowOff>38100</xdr:rowOff>
    </xdr:from>
    <xdr:to>
      <xdr:col>12</xdr:col>
      <xdr:colOff>152400</xdr:colOff>
      <xdr:row>78</xdr:row>
      <xdr:rowOff>228600</xdr:rowOff>
    </xdr:to>
    <xdr:sp>
      <xdr:nvSpPr>
        <xdr:cNvPr id="46" name="TextBox 69"/>
        <xdr:cNvSpPr txBox="1">
          <a:spLocks noChangeArrowheads="1"/>
        </xdr:cNvSpPr>
      </xdr:nvSpPr>
      <xdr:spPr>
        <a:xfrm>
          <a:off x="3981450" y="152495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11</xdr:col>
      <xdr:colOff>371475</xdr:colOff>
      <xdr:row>57</xdr:row>
      <xdr:rowOff>76200</xdr:rowOff>
    </xdr:from>
    <xdr:to>
      <xdr:col>12</xdr:col>
      <xdr:colOff>47625</xdr:colOff>
      <xdr:row>58</xdr:row>
      <xdr:rowOff>66675</xdr:rowOff>
    </xdr:to>
    <xdr:sp>
      <xdr:nvSpPr>
        <xdr:cNvPr id="47" name="TextBox 74"/>
        <xdr:cNvSpPr txBox="1">
          <a:spLocks noChangeArrowheads="1"/>
        </xdr:cNvSpPr>
      </xdr:nvSpPr>
      <xdr:spPr>
        <a:xfrm>
          <a:off x="3943350" y="11134725"/>
          <a:ext cx="104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2</xdr:col>
      <xdr:colOff>38100</xdr:colOff>
      <xdr:row>0</xdr:row>
      <xdr:rowOff>161925</xdr:rowOff>
    </xdr:from>
    <xdr:to>
      <xdr:col>20</xdr:col>
      <xdr:colOff>295275</xdr:colOff>
      <xdr:row>52</xdr:row>
      <xdr:rowOff>85725</xdr:rowOff>
    </xdr:to>
    <xdr:sp>
      <xdr:nvSpPr>
        <xdr:cNvPr id="48" name="AutoShape 79"/>
        <xdr:cNvSpPr>
          <a:spLocks/>
        </xdr:cNvSpPr>
      </xdr:nvSpPr>
      <xdr:spPr>
        <a:xfrm>
          <a:off x="895350" y="161925"/>
          <a:ext cx="7200900" cy="10077450"/>
        </a:xfrm>
        <a:prstGeom prst="rect"/>
        <a:noFill/>
      </xdr:spPr>
      <xdr:txBody>
        <a:bodyPr fromWordArt="1" wrap="none">
          <a:prstTxWarp prst="textSlantUp">
            <a:avLst>
              <a:gd name="adj" fmla="val 25000"/>
            </a:avLst>
          </a:prstTxWarp>
        </a:bodyPr>
        <a:p>
          <a:pPr algn="ctr"/>
          <a:r>
            <a:rPr sz="9600" b="1" kern="10" spc="4800">
              <a:ln w="9525" cmpd="sng">
                <a:noFill/>
              </a:ln>
              <a:solidFill>
                <a:srgbClr val="C0C0C0">
                  <a:alpha val="20000"/>
                </a:srgbClr>
              </a:solidFill>
              <a:latin typeface="ＭＳ Ｐゴシック"/>
              <a:cs typeface="ＭＳ Ｐゴシック"/>
            </a:rPr>
            <a:t>松戸市</a:t>
          </a:r>
        </a:p>
      </xdr:txBody>
    </xdr:sp>
    <xdr:clientData/>
  </xdr:twoCellAnchor>
  <xdr:twoCellAnchor>
    <xdr:from>
      <xdr:col>0</xdr:col>
      <xdr:colOff>333375</xdr:colOff>
      <xdr:row>58</xdr:row>
      <xdr:rowOff>95250</xdr:rowOff>
    </xdr:from>
    <xdr:to>
      <xdr:col>18</xdr:col>
      <xdr:colOff>238125</xdr:colOff>
      <xdr:row>111</xdr:row>
      <xdr:rowOff>161925</xdr:rowOff>
    </xdr:to>
    <xdr:sp>
      <xdr:nvSpPr>
        <xdr:cNvPr id="49" name="AutoShape 80"/>
        <xdr:cNvSpPr>
          <a:spLocks/>
        </xdr:cNvSpPr>
      </xdr:nvSpPr>
      <xdr:spPr>
        <a:xfrm>
          <a:off x="333375" y="11334750"/>
          <a:ext cx="7200900" cy="10077450"/>
        </a:xfrm>
        <a:prstGeom prst="rect"/>
        <a:noFill/>
      </xdr:spPr>
      <xdr:txBody>
        <a:bodyPr fromWordArt="1" wrap="none">
          <a:prstTxWarp prst="textSlantUp">
            <a:avLst>
              <a:gd name="adj" fmla="val 25000"/>
            </a:avLst>
          </a:prstTxWarp>
        </a:bodyPr>
        <a:p>
          <a:pPr algn="ctr"/>
          <a:r>
            <a:rPr sz="9600" b="1" kern="10" spc="4800">
              <a:ln w="9525" cmpd="sng">
                <a:noFill/>
              </a:ln>
              <a:solidFill>
                <a:srgbClr val="C0C0C0">
                  <a:alpha val="20000"/>
                </a:srgbClr>
              </a:solidFill>
              <a:latin typeface="ＭＳ Ｐゴシック"/>
              <a:cs typeface="ＭＳ Ｐゴシック"/>
            </a:rPr>
            <a:t>松戸市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37</xdr:row>
      <xdr:rowOff>0</xdr:rowOff>
    </xdr:from>
    <xdr:to>
      <xdr:col>6</xdr:col>
      <xdr:colOff>66675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38350" y="75533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4</xdr:col>
      <xdr:colOff>323850</xdr:colOff>
      <xdr:row>37</xdr:row>
      <xdr:rowOff>0</xdr:rowOff>
    </xdr:from>
    <xdr:to>
      <xdr:col>6</xdr:col>
      <xdr:colOff>66675</xdr:colOff>
      <xdr:row>37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38350" y="75533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323850</xdr:colOff>
      <xdr:row>38</xdr:row>
      <xdr:rowOff>38100</xdr:rowOff>
    </xdr:from>
    <xdr:to>
      <xdr:col>4</xdr:col>
      <xdr:colOff>123825</xdr:colOff>
      <xdr:row>39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7829550"/>
          <a:ext cx="228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4</xdr:col>
      <xdr:colOff>390525</xdr:colOff>
      <xdr:row>40</xdr:row>
      <xdr:rowOff>171450</xdr:rowOff>
    </xdr:from>
    <xdr:to>
      <xdr:col>6</xdr:col>
      <xdr:colOff>133350</xdr:colOff>
      <xdr:row>42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05025" y="835342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+(</a:t>
          </a:r>
        </a:p>
      </xdr:txBody>
    </xdr:sp>
    <xdr:clientData/>
  </xdr:twoCellAnchor>
  <xdr:twoCellAnchor>
    <xdr:from>
      <xdr:col>6</xdr:col>
      <xdr:colOff>228600</xdr:colOff>
      <xdr:row>40</xdr:row>
      <xdr:rowOff>171450</xdr:rowOff>
    </xdr:from>
    <xdr:to>
      <xdr:col>7</xdr:col>
      <xdr:colOff>114300</xdr:colOff>
      <xdr:row>42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28875" y="8353425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1)</a:t>
          </a:r>
        </a:p>
      </xdr:txBody>
    </xdr:sp>
    <xdr:clientData/>
  </xdr:twoCellAnchor>
  <xdr:twoCellAnchor>
    <xdr:from>
      <xdr:col>4</xdr:col>
      <xdr:colOff>371475</xdr:colOff>
      <xdr:row>43</xdr:row>
      <xdr:rowOff>19050</xdr:rowOff>
    </xdr:from>
    <xdr:to>
      <xdr:col>6</xdr:col>
      <xdr:colOff>114300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85975" y="8801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+(</a:t>
          </a:r>
        </a:p>
      </xdr:txBody>
    </xdr:sp>
    <xdr:clientData/>
  </xdr:twoCellAnchor>
  <xdr:twoCellAnchor>
    <xdr:from>
      <xdr:col>4</xdr:col>
      <xdr:colOff>400050</xdr:colOff>
      <xdr:row>45</xdr:row>
      <xdr:rowOff>0</xdr:rowOff>
    </xdr:from>
    <xdr:to>
      <xdr:col>6</xdr:col>
      <xdr:colOff>142875</xdr:colOff>
      <xdr:row>46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14550" y="92011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6</xdr:col>
      <xdr:colOff>190500</xdr:colOff>
      <xdr:row>48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162175" y="96202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4</xdr:col>
      <xdr:colOff>400050</xdr:colOff>
      <xdr:row>49</xdr:row>
      <xdr:rowOff>0</xdr:rowOff>
    </xdr:from>
    <xdr:to>
      <xdr:col>6</xdr:col>
      <xdr:colOff>142875</xdr:colOff>
      <xdr:row>50</xdr:row>
      <xdr:rowOff>19050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114550" y="100393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4</xdr:col>
      <xdr:colOff>409575</xdr:colOff>
      <xdr:row>51</xdr:row>
      <xdr:rowOff>0</xdr:rowOff>
    </xdr:from>
    <xdr:to>
      <xdr:col>6</xdr:col>
      <xdr:colOff>152400</xdr:colOff>
      <xdr:row>52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124075" y="104584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2</xdr:col>
      <xdr:colOff>352425</xdr:colOff>
      <xdr:row>15</xdr:row>
      <xdr:rowOff>114300</xdr:rowOff>
    </xdr:from>
    <xdr:to>
      <xdr:col>3</xdr:col>
      <xdr:colOff>66675</xdr:colOff>
      <xdr:row>16</xdr:row>
      <xdr:rowOff>76200</xdr:rowOff>
    </xdr:to>
    <xdr:sp>
      <xdr:nvSpPr>
        <xdr:cNvPr id="11" name="TextBox 14"/>
        <xdr:cNvSpPr txBox="1">
          <a:spLocks noChangeAspect="1" noChangeArrowheads="1"/>
        </xdr:cNvSpPr>
      </xdr:nvSpPr>
      <xdr:spPr>
        <a:xfrm>
          <a:off x="1209675" y="34004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11</xdr:col>
      <xdr:colOff>352425</xdr:colOff>
      <xdr:row>15</xdr:row>
      <xdr:rowOff>57150</xdr:rowOff>
    </xdr:from>
    <xdr:to>
      <xdr:col>12</xdr:col>
      <xdr:colOff>66675</xdr:colOff>
      <xdr:row>16</xdr:row>
      <xdr:rowOff>133350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924300" y="3343275"/>
          <a:ext cx="142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13</xdr:col>
      <xdr:colOff>361950</xdr:colOff>
      <xdr:row>15</xdr:row>
      <xdr:rowOff>57150</xdr:rowOff>
    </xdr:from>
    <xdr:to>
      <xdr:col>14</xdr:col>
      <xdr:colOff>76200</xdr:colOff>
      <xdr:row>16</xdr:row>
      <xdr:rowOff>133350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4791075" y="3343275"/>
          <a:ext cx="142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2</xdr:col>
      <xdr:colOff>352425</xdr:colOff>
      <xdr:row>17</xdr:row>
      <xdr:rowOff>95250</xdr:rowOff>
    </xdr:from>
    <xdr:to>
      <xdr:col>3</xdr:col>
      <xdr:colOff>66675</xdr:colOff>
      <xdr:row>18</xdr:row>
      <xdr:rowOff>57150</xdr:rowOff>
    </xdr:to>
    <xdr:sp>
      <xdr:nvSpPr>
        <xdr:cNvPr id="14" name="TextBox 17"/>
        <xdr:cNvSpPr txBox="1">
          <a:spLocks noChangeAspect="1" noChangeArrowheads="1"/>
        </xdr:cNvSpPr>
      </xdr:nvSpPr>
      <xdr:spPr>
        <a:xfrm>
          <a:off x="1209675" y="37433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6</xdr:col>
      <xdr:colOff>85725</xdr:colOff>
      <xdr:row>18</xdr:row>
      <xdr:rowOff>57150</xdr:rowOff>
    </xdr:to>
    <xdr:sp>
      <xdr:nvSpPr>
        <xdr:cNvPr id="15" name="TextBox 20"/>
        <xdr:cNvSpPr txBox="1">
          <a:spLocks noChangeAspect="1" noChangeArrowheads="1"/>
        </xdr:cNvSpPr>
      </xdr:nvSpPr>
      <xdr:spPr>
        <a:xfrm>
          <a:off x="2143125" y="37433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12</xdr:col>
      <xdr:colOff>342900</xdr:colOff>
      <xdr:row>17</xdr:row>
      <xdr:rowOff>104775</xdr:rowOff>
    </xdr:from>
    <xdr:to>
      <xdr:col>13</xdr:col>
      <xdr:colOff>57150</xdr:colOff>
      <xdr:row>18</xdr:row>
      <xdr:rowOff>66675</xdr:rowOff>
    </xdr:to>
    <xdr:sp>
      <xdr:nvSpPr>
        <xdr:cNvPr id="16" name="TextBox 21"/>
        <xdr:cNvSpPr txBox="1">
          <a:spLocks noChangeAspect="1" noChangeArrowheads="1"/>
        </xdr:cNvSpPr>
      </xdr:nvSpPr>
      <xdr:spPr>
        <a:xfrm>
          <a:off x="4343400" y="3752850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=
=</a:t>
          </a:r>
        </a:p>
      </xdr:txBody>
    </xdr:sp>
    <xdr:clientData/>
  </xdr:twoCellAnchor>
  <xdr:twoCellAnchor>
    <xdr:from>
      <xdr:col>2</xdr:col>
      <xdr:colOff>352425</xdr:colOff>
      <xdr:row>23</xdr:row>
      <xdr:rowOff>114300</xdr:rowOff>
    </xdr:from>
    <xdr:to>
      <xdr:col>3</xdr:col>
      <xdr:colOff>66675</xdr:colOff>
      <xdr:row>24</xdr:row>
      <xdr:rowOff>76200</xdr:rowOff>
    </xdr:to>
    <xdr:sp>
      <xdr:nvSpPr>
        <xdr:cNvPr id="17" name="TextBox 22"/>
        <xdr:cNvSpPr txBox="1">
          <a:spLocks noChangeAspect="1" noChangeArrowheads="1"/>
        </xdr:cNvSpPr>
      </xdr:nvSpPr>
      <xdr:spPr>
        <a:xfrm>
          <a:off x="1209675" y="49625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11</xdr:col>
      <xdr:colOff>352425</xdr:colOff>
      <xdr:row>23</xdr:row>
      <xdr:rowOff>57150</xdr:rowOff>
    </xdr:from>
    <xdr:to>
      <xdr:col>12</xdr:col>
      <xdr:colOff>66675</xdr:colOff>
      <xdr:row>24</xdr:row>
      <xdr:rowOff>133350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3924300" y="4905375"/>
          <a:ext cx="142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13</xdr:col>
      <xdr:colOff>361950</xdr:colOff>
      <xdr:row>23</xdr:row>
      <xdr:rowOff>57150</xdr:rowOff>
    </xdr:from>
    <xdr:to>
      <xdr:col>14</xdr:col>
      <xdr:colOff>76200</xdr:colOff>
      <xdr:row>24</xdr:row>
      <xdr:rowOff>133350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4791075" y="4905375"/>
          <a:ext cx="142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2</xdr:col>
      <xdr:colOff>352425</xdr:colOff>
      <xdr:row>25</xdr:row>
      <xdr:rowOff>95250</xdr:rowOff>
    </xdr:from>
    <xdr:to>
      <xdr:col>3</xdr:col>
      <xdr:colOff>66675</xdr:colOff>
      <xdr:row>26</xdr:row>
      <xdr:rowOff>57150</xdr:rowOff>
    </xdr:to>
    <xdr:sp>
      <xdr:nvSpPr>
        <xdr:cNvPr id="20" name="TextBox 25"/>
        <xdr:cNvSpPr txBox="1">
          <a:spLocks noChangeAspect="1" noChangeArrowheads="1"/>
        </xdr:cNvSpPr>
      </xdr:nvSpPr>
      <xdr:spPr>
        <a:xfrm>
          <a:off x="1209675" y="53054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6</xdr:col>
      <xdr:colOff>85725</xdr:colOff>
      <xdr:row>26</xdr:row>
      <xdr:rowOff>57150</xdr:rowOff>
    </xdr:to>
    <xdr:sp>
      <xdr:nvSpPr>
        <xdr:cNvPr id="21" name="TextBox 26"/>
        <xdr:cNvSpPr txBox="1">
          <a:spLocks noChangeAspect="1" noChangeArrowheads="1"/>
        </xdr:cNvSpPr>
      </xdr:nvSpPr>
      <xdr:spPr>
        <a:xfrm>
          <a:off x="2143125" y="53054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14</xdr:col>
      <xdr:colOff>47625</xdr:colOff>
      <xdr:row>57</xdr:row>
      <xdr:rowOff>66675</xdr:rowOff>
    </xdr:from>
    <xdr:to>
      <xdr:col>14</xdr:col>
      <xdr:colOff>200025</xdr:colOff>
      <xdr:row>58</xdr:row>
      <xdr:rowOff>95250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4905375" y="11706225"/>
          <a:ext cx="152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/>
            <a:t>×</a:t>
          </a:r>
        </a:p>
      </xdr:txBody>
    </xdr:sp>
    <xdr:clientData/>
  </xdr:twoCellAnchor>
  <xdr:twoCellAnchor>
    <xdr:from>
      <xdr:col>16</xdr:col>
      <xdr:colOff>9525</xdr:colOff>
      <xdr:row>57</xdr:row>
      <xdr:rowOff>57150</xdr:rowOff>
    </xdr:from>
    <xdr:to>
      <xdr:col>16</xdr:col>
      <xdr:colOff>238125</xdr:colOff>
      <xdr:row>58</xdr:row>
      <xdr:rowOff>133350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5762625" y="1169670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16</xdr:col>
      <xdr:colOff>723900</xdr:colOff>
      <xdr:row>57</xdr:row>
      <xdr:rowOff>95250</xdr:rowOff>
    </xdr:from>
    <xdr:to>
      <xdr:col>16</xdr:col>
      <xdr:colOff>1238250</xdr:colOff>
      <xdr:row>58</xdr:row>
      <xdr:rowOff>161925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6477000" y="1173480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m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/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秒</a:t>
          </a:r>
        </a:p>
      </xdr:txBody>
    </xdr:sp>
    <xdr:clientData/>
  </xdr:twoCellAnchor>
  <xdr:twoCellAnchor>
    <xdr:from>
      <xdr:col>2</xdr:col>
      <xdr:colOff>304800</xdr:colOff>
      <xdr:row>78</xdr:row>
      <xdr:rowOff>0</xdr:rowOff>
    </xdr:from>
    <xdr:to>
      <xdr:col>3</xdr:col>
      <xdr:colOff>219075</xdr:colOff>
      <xdr:row>78</xdr:row>
      <xdr:rowOff>0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1162050" y="155924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√</a:t>
          </a:r>
        </a:p>
      </xdr:txBody>
    </xdr:sp>
    <xdr:clientData/>
  </xdr:twoCellAnchor>
  <xdr:twoCellAnchor>
    <xdr:from>
      <xdr:col>4</xdr:col>
      <xdr:colOff>104775</xdr:colOff>
      <xdr:row>78</xdr:row>
      <xdr:rowOff>0</xdr:rowOff>
    </xdr:from>
    <xdr:to>
      <xdr:col>4</xdr:col>
      <xdr:colOff>333375</xdr:colOff>
      <xdr:row>78</xdr:row>
      <xdr:rowOff>0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1819275" y="155924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3</xdr:col>
      <xdr:colOff>333375</xdr:colOff>
      <xdr:row>78</xdr:row>
      <xdr:rowOff>0</xdr:rowOff>
    </xdr:from>
    <xdr:to>
      <xdr:col>4</xdr:col>
      <xdr:colOff>133350</xdr:colOff>
      <xdr:row>78</xdr:row>
      <xdr:rowOff>0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619250" y="155924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400050</xdr:colOff>
      <xdr:row>78</xdr:row>
      <xdr:rowOff>0</xdr:rowOff>
    </xdr:from>
    <xdr:to>
      <xdr:col>4</xdr:col>
      <xdr:colOff>200025</xdr:colOff>
      <xdr:row>78</xdr:row>
      <xdr:rowOff>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685925" y="155924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2</xdr:col>
      <xdr:colOff>400050</xdr:colOff>
      <xdr:row>78</xdr:row>
      <xdr:rowOff>0</xdr:rowOff>
    </xdr:from>
    <xdr:to>
      <xdr:col>3</xdr:col>
      <xdr:colOff>152400</xdr:colOff>
      <xdr:row>78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1257300" y="155924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8</xdr:col>
      <xdr:colOff>123825</xdr:colOff>
      <xdr:row>78</xdr:row>
      <xdr:rowOff>0</xdr:rowOff>
    </xdr:from>
    <xdr:to>
      <xdr:col>9</xdr:col>
      <xdr:colOff>9525</xdr:colOff>
      <xdr:row>78</xdr:row>
      <xdr:rowOff>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2981325" y="155924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- 15</a:t>
          </a:r>
        </a:p>
      </xdr:txBody>
    </xdr:sp>
    <xdr:clientData/>
  </xdr:twoCellAnchor>
  <xdr:twoCellAnchor>
    <xdr:from>
      <xdr:col>4</xdr:col>
      <xdr:colOff>314325</xdr:colOff>
      <xdr:row>78</xdr:row>
      <xdr:rowOff>0</xdr:rowOff>
    </xdr:from>
    <xdr:to>
      <xdr:col>6</xdr:col>
      <xdr:colOff>228600</xdr:colOff>
      <xdr:row>78</xdr:row>
      <xdr:rowOff>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2028825" y="155924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×(</a:t>
          </a:r>
        </a:p>
      </xdr:txBody>
    </xdr:sp>
    <xdr:clientData/>
  </xdr:twoCellAnchor>
  <xdr:twoCellAnchor>
    <xdr:from>
      <xdr:col>6</xdr:col>
      <xdr:colOff>381000</xdr:colOff>
      <xdr:row>78</xdr:row>
      <xdr:rowOff>0</xdr:rowOff>
    </xdr:from>
    <xdr:to>
      <xdr:col>9</xdr:col>
      <xdr:colOff>9525</xdr:colOff>
      <xdr:row>78</xdr:row>
      <xdr:rowOff>0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2581275" y="155924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-15)×(2.30log</a:t>
          </a:r>
        </a:p>
      </xdr:txBody>
    </xdr:sp>
    <xdr:clientData/>
  </xdr:twoCellAnchor>
  <xdr:twoCellAnchor>
    <xdr:from>
      <xdr:col>11</xdr:col>
      <xdr:colOff>314325</xdr:colOff>
      <xdr:row>78</xdr:row>
      <xdr:rowOff>0</xdr:rowOff>
    </xdr:from>
    <xdr:to>
      <xdr:col>12</xdr:col>
      <xdr:colOff>57150</xdr:colOff>
      <xdr:row>78</xdr:row>
      <xdr:rowOff>0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3886200" y="15592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2</xdr:col>
      <xdr:colOff>257175</xdr:colOff>
      <xdr:row>80</xdr:row>
      <xdr:rowOff>219075</xdr:rowOff>
    </xdr:from>
    <xdr:to>
      <xdr:col>3</xdr:col>
      <xdr:colOff>66675</xdr:colOff>
      <xdr:row>82</xdr:row>
      <xdr:rowOff>19050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1114425" y="161734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3</xdr:col>
      <xdr:colOff>314325</xdr:colOff>
      <xdr:row>81</xdr:row>
      <xdr:rowOff>0</xdr:rowOff>
    </xdr:from>
    <xdr:to>
      <xdr:col>4</xdr:col>
      <xdr:colOff>161925</xdr:colOff>
      <xdr:row>82</xdr:row>
      <xdr:rowOff>38100</xdr:rowOff>
    </xdr:to>
    <xdr:sp>
      <xdr:nvSpPr>
        <xdr:cNvPr id="35" name="TextBox 41"/>
        <xdr:cNvSpPr txBox="1">
          <a:spLocks noChangeArrowheads="1"/>
        </xdr:cNvSpPr>
      </xdr:nvSpPr>
      <xdr:spPr>
        <a:xfrm>
          <a:off x="1600200" y="16192500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×(</a:t>
          </a:r>
        </a:p>
      </xdr:txBody>
    </xdr:sp>
    <xdr:clientData/>
  </xdr:twoCellAnchor>
  <xdr:twoCellAnchor>
    <xdr:from>
      <xdr:col>4</xdr:col>
      <xdr:colOff>276225</xdr:colOff>
      <xdr:row>80</xdr:row>
      <xdr:rowOff>219075</xdr:rowOff>
    </xdr:from>
    <xdr:to>
      <xdr:col>6</xdr:col>
      <xdr:colOff>190500</xdr:colOff>
      <xdr:row>82</xdr:row>
      <xdr:rowOff>19050</xdr:rowOff>
    </xdr:to>
    <xdr:sp>
      <xdr:nvSpPr>
        <xdr:cNvPr id="36" name="TextBox 42"/>
        <xdr:cNvSpPr txBox="1">
          <a:spLocks noChangeArrowheads="1"/>
        </xdr:cNvSpPr>
      </xdr:nvSpPr>
      <xdr:spPr>
        <a:xfrm>
          <a:off x="1990725" y="1617345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6</xdr:col>
      <xdr:colOff>323850</xdr:colOff>
      <xdr:row>80</xdr:row>
      <xdr:rowOff>228600</xdr:rowOff>
    </xdr:from>
    <xdr:to>
      <xdr:col>7</xdr:col>
      <xdr:colOff>47625</xdr:colOff>
      <xdr:row>82</xdr:row>
      <xdr:rowOff>28575</xdr:rowOff>
    </xdr:to>
    <xdr:sp>
      <xdr:nvSpPr>
        <xdr:cNvPr id="37" name="TextBox 43"/>
        <xdr:cNvSpPr txBox="1">
          <a:spLocks noChangeArrowheads="1"/>
        </xdr:cNvSpPr>
      </xdr:nvSpPr>
      <xdr:spPr>
        <a:xfrm>
          <a:off x="2524125" y="1618297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)</a:t>
          </a:r>
        </a:p>
      </xdr:txBody>
    </xdr:sp>
    <xdr:clientData/>
  </xdr:twoCellAnchor>
  <xdr:twoCellAnchor>
    <xdr:from>
      <xdr:col>2</xdr:col>
      <xdr:colOff>276225</xdr:colOff>
      <xdr:row>86</xdr:row>
      <xdr:rowOff>228600</xdr:rowOff>
    </xdr:from>
    <xdr:to>
      <xdr:col>3</xdr:col>
      <xdr:colOff>85725</xdr:colOff>
      <xdr:row>88</xdr:row>
      <xdr:rowOff>28575</xdr:rowOff>
    </xdr:to>
    <xdr:sp>
      <xdr:nvSpPr>
        <xdr:cNvPr id="38" name="TextBox 44"/>
        <xdr:cNvSpPr txBox="1">
          <a:spLocks noChangeArrowheads="1"/>
        </xdr:cNvSpPr>
      </xdr:nvSpPr>
      <xdr:spPr>
        <a:xfrm>
          <a:off x="1133475" y="1735455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352425</xdr:colOff>
      <xdr:row>86</xdr:row>
      <xdr:rowOff>228600</xdr:rowOff>
    </xdr:from>
    <xdr:to>
      <xdr:col>4</xdr:col>
      <xdr:colOff>161925</xdr:colOff>
      <xdr:row>88</xdr:row>
      <xdr:rowOff>28575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1638300" y="1735455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3</xdr:col>
      <xdr:colOff>285750</xdr:colOff>
      <xdr:row>88</xdr:row>
      <xdr:rowOff>161925</xdr:rowOff>
    </xdr:from>
    <xdr:to>
      <xdr:col>4</xdr:col>
      <xdr:colOff>95250</xdr:colOff>
      <xdr:row>90</xdr:row>
      <xdr:rowOff>19050</xdr:rowOff>
    </xdr:to>
    <xdr:sp>
      <xdr:nvSpPr>
        <xdr:cNvPr id="40" name="TextBox 46"/>
        <xdr:cNvSpPr txBox="1">
          <a:spLocks noChangeArrowheads="1"/>
        </xdr:cNvSpPr>
      </xdr:nvSpPr>
      <xdr:spPr>
        <a:xfrm>
          <a:off x="1571625" y="1776412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4</xdr:col>
      <xdr:colOff>323850</xdr:colOff>
      <xdr:row>91</xdr:row>
      <xdr:rowOff>123825</xdr:rowOff>
    </xdr:from>
    <xdr:to>
      <xdr:col>6</xdr:col>
      <xdr:colOff>9525</xdr:colOff>
      <xdr:row>92</xdr:row>
      <xdr:rowOff>95250</xdr:rowOff>
    </xdr:to>
    <xdr:sp>
      <xdr:nvSpPr>
        <xdr:cNvPr id="41" name="TextBox 47"/>
        <xdr:cNvSpPr txBox="1">
          <a:spLocks noChangeArrowheads="1"/>
        </xdr:cNvSpPr>
      </xdr:nvSpPr>
      <xdr:spPr>
        <a:xfrm>
          <a:off x="2038350" y="18326100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8</xdr:col>
      <xdr:colOff>266700</xdr:colOff>
      <xdr:row>91</xdr:row>
      <xdr:rowOff>133350</xdr:rowOff>
    </xdr:from>
    <xdr:to>
      <xdr:col>8</xdr:col>
      <xdr:colOff>438150</xdr:colOff>
      <xdr:row>92</xdr:row>
      <xdr:rowOff>104775</xdr:rowOff>
    </xdr:to>
    <xdr:sp>
      <xdr:nvSpPr>
        <xdr:cNvPr id="42" name="TextBox 48"/>
        <xdr:cNvSpPr txBox="1">
          <a:spLocks noChangeArrowheads="1"/>
        </xdr:cNvSpPr>
      </xdr:nvSpPr>
      <xdr:spPr>
        <a:xfrm>
          <a:off x="3124200" y="183356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11</xdr:col>
      <xdr:colOff>152400</xdr:colOff>
      <xdr:row>91</xdr:row>
      <xdr:rowOff>123825</xdr:rowOff>
    </xdr:from>
    <xdr:to>
      <xdr:col>12</xdr:col>
      <xdr:colOff>238125</xdr:colOff>
      <xdr:row>92</xdr:row>
      <xdr:rowOff>152400</xdr:rowOff>
    </xdr:to>
    <xdr:sp>
      <xdr:nvSpPr>
        <xdr:cNvPr id="43" name="TextBox 49"/>
        <xdr:cNvSpPr txBox="1">
          <a:spLocks noChangeArrowheads="1"/>
        </xdr:cNvSpPr>
      </xdr:nvSpPr>
      <xdr:spPr>
        <a:xfrm>
          <a:off x="3724275" y="1832610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ppm</a:t>
          </a:r>
        </a:p>
      </xdr:txBody>
    </xdr:sp>
    <xdr:clientData/>
  </xdr:twoCellAnchor>
  <xdr:twoCellAnchor>
    <xdr:from>
      <xdr:col>10</xdr:col>
      <xdr:colOff>104775</xdr:colOff>
      <xdr:row>96</xdr:row>
      <xdr:rowOff>9525</xdr:rowOff>
    </xdr:from>
    <xdr:to>
      <xdr:col>12</xdr:col>
      <xdr:colOff>76200</xdr:colOff>
      <xdr:row>96</xdr:row>
      <xdr:rowOff>200025</xdr:rowOff>
    </xdr:to>
    <xdr:sp>
      <xdr:nvSpPr>
        <xdr:cNvPr id="44" name="TextBox 50"/>
        <xdr:cNvSpPr txBox="1">
          <a:spLocks noChangeArrowheads="1"/>
        </xdr:cNvSpPr>
      </xdr:nvSpPr>
      <xdr:spPr>
        <a:xfrm>
          <a:off x="3533775" y="192119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(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)</a:t>
          </a:r>
          <a:r>
            <a:rPr lang="en-US" cap="none" sz="1100" b="0" i="0" u="none" baseline="30000">
              <a:latin typeface="Century"/>
              <a:ea typeface="Century"/>
              <a:cs typeface="Century"/>
            </a:rPr>
            <a:t>2</a:t>
          </a:r>
        </a:p>
      </xdr:txBody>
    </xdr:sp>
    <xdr:clientData/>
  </xdr:twoCellAnchor>
  <xdr:twoCellAnchor>
    <xdr:from>
      <xdr:col>11</xdr:col>
      <xdr:colOff>409575</xdr:colOff>
      <xdr:row>96</xdr:row>
      <xdr:rowOff>38100</xdr:rowOff>
    </xdr:from>
    <xdr:to>
      <xdr:col>12</xdr:col>
      <xdr:colOff>152400</xdr:colOff>
      <xdr:row>96</xdr:row>
      <xdr:rowOff>228600</xdr:rowOff>
    </xdr:to>
    <xdr:sp>
      <xdr:nvSpPr>
        <xdr:cNvPr id="45" name="TextBox 51"/>
        <xdr:cNvSpPr txBox="1">
          <a:spLocks noChangeArrowheads="1"/>
        </xdr:cNvSpPr>
      </xdr:nvSpPr>
      <xdr:spPr>
        <a:xfrm>
          <a:off x="3981450" y="192405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=</a:t>
          </a:r>
        </a:p>
      </xdr:txBody>
    </xdr:sp>
    <xdr:clientData/>
  </xdr:twoCellAnchor>
  <xdr:twoCellAnchor>
    <xdr:from>
      <xdr:col>2</xdr:col>
      <xdr:colOff>419100</xdr:colOff>
      <xdr:row>64</xdr:row>
      <xdr:rowOff>47625</xdr:rowOff>
    </xdr:from>
    <xdr:to>
      <xdr:col>4</xdr:col>
      <xdr:colOff>66675</xdr:colOff>
      <xdr:row>64</xdr:row>
      <xdr:rowOff>47625</xdr:rowOff>
    </xdr:to>
    <xdr:sp>
      <xdr:nvSpPr>
        <xdr:cNvPr id="46" name="Line 52"/>
        <xdr:cNvSpPr>
          <a:spLocks/>
        </xdr:cNvSpPr>
      </xdr:nvSpPr>
      <xdr:spPr>
        <a:xfrm>
          <a:off x="1276350" y="129921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"/>
              <a:ea typeface="Century"/>
              <a:cs typeface="Century"/>
            </a:rPr>
            <a:t/>
          </a:r>
        </a:p>
      </xdr:txBody>
    </xdr:sp>
    <xdr:clientData/>
  </xdr:twoCellAnchor>
  <xdr:twoCellAnchor>
    <xdr:from>
      <xdr:col>2</xdr:col>
      <xdr:colOff>304800</xdr:colOff>
      <xdr:row>64</xdr:row>
      <xdr:rowOff>9525</xdr:rowOff>
    </xdr:from>
    <xdr:to>
      <xdr:col>3</xdr:col>
      <xdr:colOff>219075</xdr:colOff>
      <xdr:row>64</xdr:row>
      <xdr:rowOff>171450</xdr:rowOff>
    </xdr:to>
    <xdr:sp>
      <xdr:nvSpPr>
        <xdr:cNvPr id="47" name="TextBox 53"/>
        <xdr:cNvSpPr txBox="1">
          <a:spLocks noChangeArrowheads="1"/>
        </xdr:cNvSpPr>
      </xdr:nvSpPr>
      <xdr:spPr>
        <a:xfrm>
          <a:off x="1162050" y="12954000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√</a:t>
          </a:r>
        </a:p>
      </xdr:txBody>
    </xdr:sp>
    <xdr:clientData/>
  </xdr:twoCellAnchor>
  <xdr:twoCellAnchor>
    <xdr:from>
      <xdr:col>4</xdr:col>
      <xdr:colOff>104775</xdr:colOff>
      <xdr:row>64</xdr:row>
      <xdr:rowOff>142875</xdr:rowOff>
    </xdr:from>
    <xdr:to>
      <xdr:col>4</xdr:col>
      <xdr:colOff>333375</xdr:colOff>
      <xdr:row>65</xdr:row>
      <xdr:rowOff>161925</xdr:rowOff>
    </xdr:to>
    <xdr:sp>
      <xdr:nvSpPr>
        <xdr:cNvPr id="48" name="TextBox 54"/>
        <xdr:cNvSpPr txBox="1">
          <a:spLocks noChangeArrowheads="1"/>
        </xdr:cNvSpPr>
      </xdr:nvSpPr>
      <xdr:spPr>
        <a:xfrm>
          <a:off x="1819275" y="130873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6</xdr:col>
      <xdr:colOff>438150</xdr:colOff>
      <xdr:row>64</xdr:row>
      <xdr:rowOff>9525</xdr:rowOff>
    </xdr:from>
    <xdr:to>
      <xdr:col>8</xdr:col>
      <xdr:colOff>409575</xdr:colOff>
      <xdr:row>64</xdr:row>
      <xdr:rowOff>171450</xdr:rowOff>
    </xdr:to>
    <xdr:grpSp>
      <xdr:nvGrpSpPr>
        <xdr:cNvPr id="49" name="Group 55"/>
        <xdr:cNvGrpSpPr>
          <a:grpSpLocks/>
        </xdr:cNvGrpSpPr>
      </xdr:nvGrpSpPr>
      <xdr:grpSpPr>
        <a:xfrm>
          <a:off x="2638425" y="12954000"/>
          <a:ext cx="628650" cy="161925"/>
          <a:chOff x="277" y="942"/>
          <a:chExt cx="66" cy="17"/>
        </a:xfrm>
        <a:solidFill>
          <a:srgbClr val="FFFFFF"/>
        </a:solidFill>
      </xdr:grpSpPr>
      <xdr:sp>
        <xdr:nvSpPr>
          <xdr:cNvPr id="50" name="Line 56"/>
          <xdr:cNvSpPr>
            <a:spLocks/>
          </xdr:cNvSpPr>
        </xdr:nvSpPr>
        <xdr:spPr>
          <a:xfrm>
            <a:off x="289" y="946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"/>
                <a:ea typeface="Century"/>
                <a:cs typeface="Century"/>
              </a:rPr>
              <a:t/>
            </a:r>
          </a:p>
        </xdr:txBody>
      </xdr:sp>
      <xdr:sp>
        <xdr:nvSpPr>
          <xdr:cNvPr id="51" name="TextBox 57"/>
          <xdr:cNvSpPr txBox="1">
            <a:spLocks noChangeArrowheads="1"/>
          </xdr:cNvSpPr>
        </xdr:nvSpPr>
        <xdr:spPr>
          <a:xfrm>
            <a:off x="277" y="942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/>
              <a:t>√</a:t>
            </a:r>
          </a:p>
        </xdr:txBody>
      </xdr:sp>
    </xdr:grpSp>
    <xdr:clientData/>
  </xdr:twoCellAnchor>
  <xdr:twoCellAnchor>
    <xdr:from>
      <xdr:col>2</xdr:col>
      <xdr:colOff>95250</xdr:colOff>
      <xdr:row>69</xdr:row>
      <xdr:rowOff>9525</xdr:rowOff>
    </xdr:from>
    <xdr:to>
      <xdr:col>3</xdr:col>
      <xdr:colOff>295275</xdr:colOff>
      <xdr:row>69</xdr:row>
      <xdr:rowOff>171450</xdr:rowOff>
    </xdr:to>
    <xdr:grpSp>
      <xdr:nvGrpSpPr>
        <xdr:cNvPr id="52" name="Group 58"/>
        <xdr:cNvGrpSpPr>
          <a:grpSpLocks/>
        </xdr:cNvGrpSpPr>
      </xdr:nvGrpSpPr>
      <xdr:grpSpPr>
        <a:xfrm>
          <a:off x="952500" y="13916025"/>
          <a:ext cx="628650" cy="161925"/>
          <a:chOff x="277" y="942"/>
          <a:chExt cx="66" cy="17"/>
        </a:xfrm>
        <a:solidFill>
          <a:srgbClr val="FFFFFF"/>
        </a:solidFill>
      </xdr:grpSpPr>
      <xdr:sp>
        <xdr:nvSpPr>
          <xdr:cNvPr id="53" name="Line 59"/>
          <xdr:cNvSpPr>
            <a:spLocks/>
          </xdr:cNvSpPr>
        </xdr:nvSpPr>
        <xdr:spPr>
          <a:xfrm>
            <a:off x="289" y="946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"/>
                <a:ea typeface="Century"/>
                <a:cs typeface="Century"/>
              </a:rPr>
              <a:t/>
            </a:r>
          </a:p>
        </xdr:txBody>
      </xdr:sp>
      <xdr:sp>
        <xdr:nvSpPr>
          <xdr:cNvPr id="54" name="TextBox 60"/>
          <xdr:cNvSpPr txBox="1">
            <a:spLocks noChangeArrowheads="1"/>
          </xdr:cNvSpPr>
        </xdr:nvSpPr>
        <xdr:spPr>
          <a:xfrm>
            <a:off x="277" y="942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/>
              <a:t>√</a:t>
            </a:r>
          </a:p>
        </xdr:txBody>
      </xdr:sp>
    </xdr:grpSp>
    <xdr:clientData/>
  </xdr:twoCellAnchor>
  <xdr:twoCellAnchor>
    <xdr:from>
      <xdr:col>3</xdr:col>
      <xdr:colOff>333375</xdr:colOff>
      <xdr:row>68</xdr:row>
      <xdr:rowOff>66675</xdr:rowOff>
    </xdr:from>
    <xdr:to>
      <xdr:col>4</xdr:col>
      <xdr:colOff>133350</xdr:colOff>
      <xdr:row>69</xdr:row>
      <xdr:rowOff>142875</xdr:rowOff>
    </xdr:to>
    <xdr:sp>
      <xdr:nvSpPr>
        <xdr:cNvPr id="55" name="TextBox 61"/>
        <xdr:cNvSpPr txBox="1">
          <a:spLocks noChangeArrowheads="1"/>
        </xdr:cNvSpPr>
      </xdr:nvSpPr>
      <xdr:spPr>
        <a:xfrm>
          <a:off x="1619250" y="1379220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1</xdr:col>
      <xdr:colOff>361950</xdr:colOff>
      <xdr:row>71</xdr:row>
      <xdr:rowOff>0</xdr:rowOff>
    </xdr:from>
    <xdr:to>
      <xdr:col>3</xdr:col>
      <xdr:colOff>371475</xdr:colOff>
      <xdr:row>71</xdr:row>
      <xdr:rowOff>161925</xdr:rowOff>
    </xdr:to>
    <xdr:grpSp>
      <xdr:nvGrpSpPr>
        <xdr:cNvPr id="56" name="Group 62"/>
        <xdr:cNvGrpSpPr>
          <a:grpSpLocks/>
        </xdr:cNvGrpSpPr>
      </xdr:nvGrpSpPr>
      <xdr:grpSpPr>
        <a:xfrm>
          <a:off x="790575" y="14325600"/>
          <a:ext cx="866775" cy="161925"/>
          <a:chOff x="83" y="1086"/>
          <a:chExt cx="91" cy="17"/>
        </a:xfrm>
        <a:solidFill>
          <a:srgbClr val="FFFFFF"/>
        </a:solidFill>
      </xdr:grpSpPr>
      <xdr:sp>
        <xdr:nvSpPr>
          <xdr:cNvPr id="57" name="Line 63"/>
          <xdr:cNvSpPr>
            <a:spLocks/>
          </xdr:cNvSpPr>
        </xdr:nvSpPr>
        <xdr:spPr>
          <a:xfrm>
            <a:off x="95" y="1090"/>
            <a:ext cx="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"/>
                <a:ea typeface="Century"/>
                <a:cs typeface="Century"/>
              </a:rPr>
              <a:t/>
            </a:r>
          </a:p>
        </xdr:txBody>
      </xdr:sp>
      <xdr:sp>
        <xdr:nvSpPr>
          <xdr:cNvPr id="58" name="TextBox 64"/>
          <xdr:cNvSpPr txBox="1">
            <a:spLocks noChangeArrowheads="1"/>
          </xdr:cNvSpPr>
        </xdr:nvSpPr>
        <xdr:spPr>
          <a:xfrm>
            <a:off x="83" y="1086"/>
            <a:ext cx="3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1" i="0" u="none" baseline="0"/>
              <a:t>√</a:t>
            </a:r>
          </a:p>
        </xdr:txBody>
      </xdr:sp>
    </xdr:grpSp>
    <xdr:clientData/>
  </xdr:twoCellAnchor>
  <xdr:twoCellAnchor>
    <xdr:from>
      <xdr:col>3</xdr:col>
      <xdr:colOff>400050</xdr:colOff>
      <xdr:row>70</xdr:row>
      <xdr:rowOff>47625</xdr:rowOff>
    </xdr:from>
    <xdr:to>
      <xdr:col>4</xdr:col>
      <xdr:colOff>200025</xdr:colOff>
      <xdr:row>71</xdr:row>
      <xdr:rowOff>123825</xdr:rowOff>
    </xdr:to>
    <xdr:sp>
      <xdr:nvSpPr>
        <xdr:cNvPr id="59" name="TextBox 65"/>
        <xdr:cNvSpPr txBox="1">
          <a:spLocks noChangeArrowheads="1"/>
        </xdr:cNvSpPr>
      </xdr:nvSpPr>
      <xdr:spPr>
        <a:xfrm>
          <a:off x="1685925" y="141922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2</xdr:col>
      <xdr:colOff>371475</xdr:colOff>
      <xdr:row>70</xdr:row>
      <xdr:rowOff>142875</xdr:rowOff>
    </xdr:from>
    <xdr:to>
      <xdr:col>3</xdr:col>
      <xdr:colOff>171450</xdr:colOff>
      <xdr:row>72</xdr:row>
      <xdr:rowOff>38100</xdr:rowOff>
    </xdr:to>
    <xdr:sp>
      <xdr:nvSpPr>
        <xdr:cNvPr id="60" name="TextBox 66"/>
        <xdr:cNvSpPr txBox="1">
          <a:spLocks noChangeArrowheads="1"/>
        </xdr:cNvSpPr>
      </xdr:nvSpPr>
      <xdr:spPr>
        <a:xfrm>
          <a:off x="1228725" y="142875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×</a:t>
          </a:r>
        </a:p>
      </xdr:txBody>
    </xdr:sp>
    <xdr:clientData/>
  </xdr:twoCellAnchor>
  <xdr:twoCellAnchor>
    <xdr:from>
      <xdr:col>8</xdr:col>
      <xdr:colOff>123825</xdr:colOff>
      <xdr:row>70</xdr:row>
      <xdr:rowOff>161925</xdr:rowOff>
    </xdr:from>
    <xdr:to>
      <xdr:col>9</xdr:col>
      <xdr:colOff>9525</xdr:colOff>
      <xdr:row>72</xdr:row>
      <xdr:rowOff>57150</xdr:rowOff>
    </xdr:to>
    <xdr:sp>
      <xdr:nvSpPr>
        <xdr:cNvPr id="61" name="TextBox 67"/>
        <xdr:cNvSpPr txBox="1">
          <a:spLocks noChangeArrowheads="1"/>
        </xdr:cNvSpPr>
      </xdr:nvSpPr>
      <xdr:spPr>
        <a:xfrm>
          <a:off x="2981325" y="1430655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-15</a:t>
          </a:r>
        </a:p>
      </xdr:txBody>
    </xdr:sp>
    <xdr:clientData/>
  </xdr:twoCellAnchor>
  <xdr:twoCellAnchor>
    <xdr:from>
      <xdr:col>4</xdr:col>
      <xdr:colOff>285750</xdr:colOff>
      <xdr:row>75</xdr:row>
      <xdr:rowOff>66675</xdr:rowOff>
    </xdr:from>
    <xdr:to>
      <xdr:col>6</xdr:col>
      <xdr:colOff>200025</xdr:colOff>
      <xdr:row>76</xdr:row>
      <xdr:rowOff>104775</xdr:rowOff>
    </xdr:to>
    <xdr:sp>
      <xdr:nvSpPr>
        <xdr:cNvPr id="62" name="TextBox 68"/>
        <xdr:cNvSpPr txBox="1">
          <a:spLocks noChangeArrowheads="1"/>
        </xdr:cNvSpPr>
      </xdr:nvSpPr>
      <xdr:spPr>
        <a:xfrm>
          <a:off x="2000250" y="1511617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×(</a:t>
          </a:r>
        </a:p>
      </xdr:txBody>
    </xdr:sp>
    <xdr:clientData/>
  </xdr:twoCellAnchor>
  <xdr:twoCellAnchor>
    <xdr:from>
      <xdr:col>6</xdr:col>
      <xdr:colOff>361950</xdr:colOff>
      <xdr:row>75</xdr:row>
      <xdr:rowOff>76200</xdr:rowOff>
    </xdr:from>
    <xdr:to>
      <xdr:col>8</xdr:col>
      <xdr:colOff>0</xdr:colOff>
      <xdr:row>76</xdr:row>
      <xdr:rowOff>114300</xdr:rowOff>
    </xdr:to>
    <xdr:sp>
      <xdr:nvSpPr>
        <xdr:cNvPr id="63" name="TextBox 69"/>
        <xdr:cNvSpPr txBox="1">
          <a:spLocks noChangeArrowheads="1"/>
        </xdr:cNvSpPr>
      </xdr:nvSpPr>
      <xdr:spPr>
        <a:xfrm>
          <a:off x="2562225" y="1512570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－</a:t>
          </a:r>
        </a:p>
      </xdr:txBody>
    </xdr:sp>
    <xdr:clientData/>
  </xdr:twoCellAnchor>
  <xdr:twoCellAnchor>
    <xdr:from>
      <xdr:col>4</xdr:col>
      <xdr:colOff>390525</xdr:colOff>
      <xdr:row>86</xdr:row>
      <xdr:rowOff>228600</xdr:rowOff>
    </xdr:from>
    <xdr:to>
      <xdr:col>6</xdr:col>
      <xdr:colOff>142875</xdr:colOff>
      <xdr:row>88</xdr:row>
      <xdr:rowOff>28575</xdr:rowOff>
    </xdr:to>
    <xdr:sp>
      <xdr:nvSpPr>
        <xdr:cNvPr id="64" name="TextBox 70"/>
        <xdr:cNvSpPr txBox="1">
          <a:spLocks noChangeArrowheads="1"/>
        </xdr:cNvSpPr>
      </xdr:nvSpPr>
      <xdr:spPr>
        <a:xfrm>
          <a:off x="2105025" y="1735455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＝</a:t>
          </a:r>
        </a:p>
      </xdr:txBody>
    </xdr:sp>
    <xdr:clientData/>
  </xdr:twoCellAnchor>
  <xdr:twoCellAnchor>
    <xdr:from>
      <xdr:col>2</xdr:col>
      <xdr:colOff>352425</xdr:colOff>
      <xdr:row>31</xdr:row>
      <xdr:rowOff>114300</xdr:rowOff>
    </xdr:from>
    <xdr:to>
      <xdr:col>3</xdr:col>
      <xdr:colOff>66675</xdr:colOff>
      <xdr:row>32</xdr:row>
      <xdr:rowOff>76200</xdr:rowOff>
    </xdr:to>
    <xdr:sp>
      <xdr:nvSpPr>
        <xdr:cNvPr id="65" name="TextBox 72"/>
        <xdr:cNvSpPr txBox="1">
          <a:spLocks noChangeAspect="1" noChangeArrowheads="1"/>
        </xdr:cNvSpPr>
      </xdr:nvSpPr>
      <xdr:spPr>
        <a:xfrm>
          <a:off x="1209675" y="65246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
+</a:t>
          </a:r>
        </a:p>
      </xdr:txBody>
    </xdr:sp>
    <xdr:clientData/>
  </xdr:twoCellAnchor>
  <xdr:twoCellAnchor>
    <xdr:from>
      <xdr:col>12</xdr:col>
      <xdr:colOff>342900</xdr:colOff>
      <xdr:row>31</xdr:row>
      <xdr:rowOff>57150</xdr:rowOff>
    </xdr:from>
    <xdr:to>
      <xdr:col>13</xdr:col>
      <xdr:colOff>57150</xdr:colOff>
      <xdr:row>32</xdr:row>
      <xdr:rowOff>133350</xdr:rowOff>
    </xdr:to>
    <xdr:sp>
      <xdr:nvSpPr>
        <xdr:cNvPr id="66" name="TextBox 74"/>
        <xdr:cNvSpPr txBox="1">
          <a:spLocks noChangeArrowheads="1"/>
        </xdr:cNvSpPr>
      </xdr:nvSpPr>
      <xdr:spPr>
        <a:xfrm>
          <a:off x="4343400" y="6467475"/>
          <a:ext cx="142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2</xdr:col>
      <xdr:colOff>352425</xdr:colOff>
      <xdr:row>33</xdr:row>
      <xdr:rowOff>95250</xdr:rowOff>
    </xdr:from>
    <xdr:to>
      <xdr:col>3</xdr:col>
      <xdr:colOff>66675</xdr:colOff>
      <xdr:row>34</xdr:row>
      <xdr:rowOff>57150</xdr:rowOff>
    </xdr:to>
    <xdr:sp>
      <xdr:nvSpPr>
        <xdr:cNvPr id="67" name="TextBox 75"/>
        <xdr:cNvSpPr txBox="1">
          <a:spLocks noChangeAspect="1" noChangeArrowheads="1"/>
        </xdr:cNvSpPr>
      </xdr:nvSpPr>
      <xdr:spPr>
        <a:xfrm>
          <a:off x="1209675" y="68675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6</xdr:col>
      <xdr:colOff>85725</xdr:colOff>
      <xdr:row>34</xdr:row>
      <xdr:rowOff>57150</xdr:rowOff>
    </xdr:to>
    <xdr:sp>
      <xdr:nvSpPr>
        <xdr:cNvPr id="68" name="TextBox 76"/>
        <xdr:cNvSpPr txBox="1">
          <a:spLocks noChangeAspect="1" noChangeArrowheads="1"/>
        </xdr:cNvSpPr>
      </xdr:nvSpPr>
      <xdr:spPr>
        <a:xfrm>
          <a:off x="2143125" y="68675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4</xdr:col>
      <xdr:colOff>361950</xdr:colOff>
      <xdr:row>31</xdr:row>
      <xdr:rowOff>95250</xdr:rowOff>
    </xdr:from>
    <xdr:to>
      <xdr:col>6</xdr:col>
      <xdr:colOff>66675</xdr:colOff>
      <xdr:row>32</xdr:row>
      <xdr:rowOff>104775</xdr:rowOff>
    </xdr:to>
    <xdr:sp>
      <xdr:nvSpPr>
        <xdr:cNvPr id="69" name="TextBox 79"/>
        <xdr:cNvSpPr txBox="1">
          <a:spLocks noChangeAspect="1" noChangeArrowheads="1"/>
        </xdr:cNvSpPr>
      </xdr:nvSpPr>
      <xdr:spPr>
        <a:xfrm>
          <a:off x="2076450" y="6505575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
+</a:t>
          </a:r>
        </a:p>
      </xdr:txBody>
    </xdr:sp>
    <xdr:clientData/>
  </xdr:twoCellAnchor>
  <xdr:twoCellAnchor>
    <xdr:from>
      <xdr:col>12</xdr:col>
      <xdr:colOff>333375</xdr:colOff>
      <xdr:row>33</xdr:row>
      <xdr:rowOff>95250</xdr:rowOff>
    </xdr:from>
    <xdr:to>
      <xdr:col>13</xdr:col>
      <xdr:colOff>47625</xdr:colOff>
      <xdr:row>34</xdr:row>
      <xdr:rowOff>57150</xdr:rowOff>
    </xdr:to>
    <xdr:sp>
      <xdr:nvSpPr>
        <xdr:cNvPr id="70" name="TextBox 82"/>
        <xdr:cNvSpPr txBox="1">
          <a:spLocks noChangeAspect="1" noChangeArrowheads="1"/>
        </xdr:cNvSpPr>
      </xdr:nvSpPr>
      <xdr:spPr>
        <a:xfrm>
          <a:off x="4333875" y="68675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13</xdr:col>
      <xdr:colOff>333375</xdr:colOff>
      <xdr:row>33</xdr:row>
      <xdr:rowOff>95250</xdr:rowOff>
    </xdr:from>
    <xdr:to>
      <xdr:col>14</xdr:col>
      <xdr:colOff>47625</xdr:colOff>
      <xdr:row>34</xdr:row>
      <xdr:rowOff>57150</xdr:rowOff>
    </xdr:to>
    <xdr:sp>
      <xdr:nvSpPr>
        <xdr:cNvPr id="71" name="TextBox 83"/>
        <xdr:cNvSpPr txBox="1">
          <a:spLocks noChangeAspect="1" noChangeArrowheads="1"/>
        </xdr:cNvSpPr>
      </xdr:nvSpPr>
      <xdr:spPr>
        <a:xfrm>
          <a:off x="4762500" y="68675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14</xdr:col>
      <xdr:colOff>333375</xdr:colOff>
      <xdr:row>33</xdr:row>
      <xdr:rowOff>95250</xdr:rowOff>
    </xdr:from>
    <xdr:to>
      <xdr:col>15</xdr:col>
      <xdr:colOff>47625</xdr:colOff>
      <xdr:row>34</xdr:row>
      <xdr:rowOff>57150</xdr:rowOff>
    </xdr:to>
    <xdr:sp>
      <xdr:nvSpPr>
        <xdr:cNvPr id="72" name="TextBox 84"/>
        <xdr:cNvSpPr txBox="1">
          <a:spLocks noChangeAspect="1" noChangeArrowheads="1"/>
        </xdr:cNvSpPr>
      </xdr:nvSpPr>
      <xdr:spPr>
        <a:xfrm>
          <a:off x="5191125" y="6867525"/>
          <a:ext cx="180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-</a:t>
          </a:r>
        </a:p>
      </xdr:txBody>
    </xdr:sp>
    <xdr:clientData/>
  </xdr:twoCellAnchor>
  <xdr:twoCellAnchor>
    <xdr:from>
      <xdr:col>15</xdr:col>
      <xdr:colOff>419100</xdr:colOff>
      <xdr:row>33</xdr:row>
      <xdr:rowOff>171450</xdr:rowOff>
    </xdr:from>
    <xdr:to>
      <xdr:col>16</xdr:col>
      <xdr:colOff>276225</xdr:colOff>
      <xdr:row>33</xdr:row>
      <xdr:rowOff>171450</xdr:rowOff>
    </xdr:to>
    <xdr:sp>
      <xdr:nvSpPr>
        <xdr:cNvPr id="73" name="Line 88"/>
        <xdr:cNvSpPr>
          <a:spLocks/>
        </xdr:cNvSpPr>
      </xdr:nvSpPr>
      <xdr:spPr>
        <a:xfrm>
          <a:off x="5743575" y="6943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"/>
              <a:ea typeface="Century"/>
              <a:cs typeface="Century"/>
            </a:rPr>
            <a:t/>
          </a:r>
        </a:p>
      </xdr:txBody>
    </xdr:sp>
    <xdr:clientData/>
  </xdr:twoCellAnchor>
  <xdr:twoCellAnchor>
    <xdr:from>
      <xdr:col>11</xdr:col>
      <xdr:colOff>371475</xdr:colOff>
      <xdr:row>25</xdr:row>
      <xdr:rowOff>95250</xdr:rowOff>
    </xdr:from>
    <xdr:to>
      <xdr:col>12</xdr:col>
      <xdr:colOff>85725</xdr:colOff>
      <xdr:row>26</xdr:row>
      <xdr:rowOff>57150</xdr:rowOff>
    </xdr:to>
    <xdr:sp>
      <xdr:nvSpPr>
        <xdr:cNvPr id="74" name="TextBox 92"/>
        <xdr:cNvSpPr txBox="1">
          <a:spLocks noChangeAspect="1" noChangeArrowheads="1"/>
        </xdr:cNvSpPr>
      </xdr:nvSpPr>
      <xdr:spPr>
        <a:xfrm>
          <a:off x="3943350" y="53054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12</xdr:col>
      <xdr:colOff>371475</xdr:colOff>
      <xdr:row>25</xdr:row>
      <xdr:rowOff>95250</xdr:rowOff>
    </xdr:from>
    <xdr:to>
      <xdr:col>13</xdr:col>
      <xdr:colOff>85725</xdr:colOff>
      <xdr:row>26</xdr:row>
      <xdr:rowOff>57150</xdr:rowOff>
    </xdr:to>
    <xdr:sp>
      <xdr:nvSpPr>
        <xdr:cNvPr id="75" name="TextBox 93"/>
        <xdr:cNvSpPr txBox="1">
          <a:spLocks noChangeAspect="1" noChangeArrowheads="1"/>
        </xdr:cNvSpPr>
      </xdr:nvSpPr>
      <xdr:spPr>
        <a:xfrm>
          <a:off x="4371975" y="53054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－</a:t>
          </a:r>
        </a:p>
      </xdr:txBody>
    </xdr:sp>
    <xdr:clientData/>
  </xdr:twoCellAnchor>
  <xdr:twoCellAnchor>
    <xdr:from>
      <xdr:col>16</xdr:col>
      <xdr:colOff>381000</xdr:colOff>
      <xdr:row>25</xdr:row>
      <xdr:rowOff>47625</xdr:rowOff>
    </xdr:from>
    <xdr:to>
      <xdr:col>16</xdr:col>
      <xdr:colOff>1123950</xdr:colOff>
      <xdr:row>26</xdr:row>
      <xdr:rowOff>123825</xdr:rowOff>
    </xdr:to>
    <xdr:sp>
      <xdr:nvSpPr>
        <xdr:cNvPr id="76" name="TextBox 97"/>
        <xdr:cNvSpPr txBox="1">
          <a:spLocks noChangeArrowheads="1"/>
        </xdr:cNvSpPr>
      </xdr:nvSpPr>
      <xdr:spPr>
        <a:xfrm>
          <a:off x="6134100" y="52578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m</a:t>
          </a:r>
          <a:r>
            <a:rPr lang="en-US" cap="none" sz="1100" b="0" i="0" u="none" baseline="30000">
              <a:latin typeface="Century"/>
              <a:ea typeface="Century"/>
              <a:cs typeface="Century"/>
            </a:rPr>
            <a:t>3</a:t>
          </a:r>
          <a:r>
            <a:rPr lang="en-US" cap="none" sz="1100" b="0" i="0" u="none" baseline="-25000">
              <a:latin typeface="Century"/>
              <a:ea typeface="Century"/>
              <a:cs typeface="Century"/>
            </a:rPr>
            <a:t>N</a:t>
          </a:r>
          <a:r>
            <a:rPr lang="en-US" cap="none" sz="1100" b="0" i="0" u="none" baseline="0">
              <a:latin typeface="Century"/>
              <a:ea typeface="Century"/>
              <a:cs typeface="Century"/>
            </a:rPr>
            <a:t>/m</a:t>
          </a:r>
          <a:r>
            <a:rPr lang="en-US" cap="none" sz="1100" b="0" i="0" u="none" baseline="30000">
              <a:latin typeface="Century"/>
              <a:ea typeface="Century"/>
              <a:cs typeface="Century"/>
            </a:rPr>
            <a:t>3</a:t>
          </a:r>
          <a:r>
            <a:rPr lang="en-US" cap="none" sz="1100" b="0" i="0" u="none" baseline="-25000">
              <a:latin typeface="Century"/>
              <a:ea typeface="Century"/>
              <a:cs typeface="Century"/>
            </a:rPr>
            <a:t>N</a:t>
          </a:r>
        </a:p>
      </xdr:txBody>
    </xdr:sp>
    <xdr:clientData/>
  </xdr:twoCellAnchor>
  <xdr:twoCellAnchor>
    <xdr:from>
      <xdr:col>6</xdr:col>
      <xdr:colOff>352425</xdr:colOff>
      <xdr:row>43</xdr:row>
      <xdr:rowOff>9525</xdr:rowOff>
    </xdr:from>
    <xdr:to>
      <xdr:col>8</xdr:col>
      <xdr:colOff>114300</xdr:colOff>
      <xdr:row>43</xdr:row>
      <xdr:rowOff>228600</xdr:rowOff>
    </xdr:to>
    <xdr:sp>
      <xdr:nvSpPr>
        <xdr:cNvPr id="77" name="TextBox 98"/>
        <xdr:cNvSpPr txBox="1">
          <a:spLocks noChangeArrowheads="1"/>
        </xdr:cNvSpPr>
      </xdr:nvSpPr>
      <xdr:spPr>
        <a:xfrm>
          <a:off x="2552700" y="8791575"/>
          <a:ext cx="419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Century"/>
              <a:ea typeface="Century"/>
              <a:cs typeface="Century"/>
            </a:rPr>
            <a:t>-1)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×</a:t>
          </a:r>
        </a:p>
      </xdr:txBody>
    </xdr:sp>
    <xdr:clientData/>
  </xdr:twoCellAnchor>
  <xdr:twoCellAnchor>
    <xdr:from>
      <xdr:col>11</xdr:col>
      <xdr:colOff>361950</xdr:colOff>
      <xdr:row>75</xdr:row>
      <xdr:rowOff>85725</xdr:rowOff>
    </xdr:from>
    <xdr:to>
      <xdr:col>12</xdr:col>
      <xdr:colOff>66675</xdr:colOff>
      <xdr:row>76</xdr:row>
      <xdr:rowOff>95250</xdr:rowOff>
    </xdr:to>
    <xdr:sp>
      <xdr:nvSpPr>
        <xdr:cNvPr id="78" name="TextBox 99"/>
        <xdr:cNvSpPr txBox="1">
          <a:spLocks noChangeArrowheads="1"/>
        </xdr:cNvSpPr>
      </xdr:nvSpPr>
      <xdr:spPr>
        <a:xfrm>
          <a:off x="3933825" y="15135225"/>
          <a:ext cx="133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+</a:t>
          </a:r>
        </a:p>
      </xdr:txBody>
    </xdr:sp>
    <xdr:clientData/>
  </xdr:twoCellAnchor>
  <xdr:twoCellAnchor>
    <xdr:from>
      <xdr:col>2</xdr:col>
      <xdr:colOff>38100</xdr:colOff>
      <xdr:row>0</xdr:row>
      <xdr:rowOff>133350</xdr:rowOff>
    </xdr:from>
    <xdr:to>
      <xdr:col>19</xdr:col>
      <xdr:colOff>209550</xdr:colOff>
      <xdr:row>49</xdr:row>
      <xdr:rowOff>171450</xdr:rowOff>
    </xdr:to>
    <xdr:sp>
      <xdr:nvSpPr>
        <xdr:cNvPr id="79" name="AutoShape 107"/>
        <xdr:cNvSpPr>
          <a:spLocks/>
        </xdr:cNvSpPr>
      </xdr:nvSpPr>
      <xdr:spPr>
        <a:xfrm>
          <a:off x="895350" y="133350"/>
          <a:ext cx="7200900" cy="10077450"/>
        </a:xfrm>
        <a:prstGeom prst="rect"/>
        <a:noFill/>
      </xdr:spPr>
      <xdr:txBody>
        <a:bodyPr fromWordArt="1" wrap="none">
          <a:prstTxWarp prst="textSlantUp">
            <a:avLst>
              <a:gd name="adj" fmla="val 25000"/>
            </a:avLst>
          </a:prstTxWarp>
        </a:bodyPr>
        <a:p>
          <a:pPr algn="ctr"/>
          <a:r>
            <a:rPr sz="9600" b="1" kern="10" spc="4800">
              <a:ln w="9525" cmpd="sng">
                <a:noFill/>
              </a:ln>
              <a:solidFill>
                <a:srgbClr val="C0C0C0">
                  <a:alpha val="20000"/>
                </a:srgbClr>
              </a:solidFill>
              <a:latin typeface="ＭＳ Ｐゴシック"/>
              <a:cs typeface="ＭＳ Ｐゴシック"/>
            </a:rPr>
            <a:t>松戸市</a:t>
          </a:r>
        </a:p>
      </xdr:txBody>
    </xdr:sp>
    <xdr:clientData/>
  </xdr:twoCellAnchor>
  <xdr:twoCellAnchor>
    <xdr:from>
      <xdr:col>0</xdr:col>
      <xdr:colOff>333375</xdr:colOff>
      <xdr:row>55</xdr:row>
      <xdr:rowOff>66675</xdr:rowOff>
    </xdr:from>
    <xdr:to>
      <xdr:col>18</xdr:col>
      <xdr:colOff>76200</xdr:colOff>
      <xdr:row>107</xdr:row>
      <xdr:rowOff>123825</xdr:rowOff>
    </xdr:to>
    <xdr:sp>
      <xdr:nvSpPr>
        <xdr:cNvPr id="80" name="AutoShape 108"/>
        <xdr:cNvSpPr>
          <a:spLocks/>
        </xdr:cNvSpPr>
      </xdr:nvSpPr>
      <xdr:spPr>
        <a:xfrm>
          <a:off x="333375" y="11306175"/>
          <a:ext cx="7200900" cy="10077450"/>
        </a:xfrm>
        <a:prstGeom prst="rect"/>
        <a:noFill/>
      </xdr:spPr>
      <xdr:txBody>
        <a:bodyPr fromWordArt="1" wrap="none">
          <a:prstTxWarp prst="textSlantUp">
            <a:avLst>
              <a:gd name="adj" fmla="val 25000"/>
            </a:avLst>
          </a:prstTxWarp>
        </a:bodyPr>
        <a:p>
          <a:pPr algn="ctr"/>
          <a:r>
            <a:rPr sz="9600" b="1" kern="10" spc="4800">
              <a:ln w="9525" cmpd="sng">
                <a:noFill/>
              </a:ln>
              <a:solidFill>
                <a:srgbClr val="C0C0C0">
                  <a:alpha val="20000"/>
                </a:srgbClr>
              </a:solidFill>
              <a:latin typeface="ＭＳ Ｐゴシック"/>
              <a:cs typeface="ＭＳ Ｐゴシック"/>
            </a:rPr>
            <a:t>松戸市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workbookViewId="0" topLeftCell="A1">
      <selection activeCell="G1" sqref="G1"/>
    </sheetView>
  </sheetViews>
  <sheetFormatPr defaultColWidth="9.00390625" defaultRowHeight="14.25"/>
  <cols>
    <col min="1" max="5" width="5.625" style="1" customWidth="1"/>
    <col min="6" max="6" width="0.74609375" style="1" customWidth="1"/>
    <col min="7" max="7" width="6.75390625" style="3" customWidth="1"/>
    <col min="8" max="8" width="1.875" style="1" customWidth="1"/>
    <col min="9" max="9" width="6.75390625" style="1" customWidth="1"/>
    <col min="10" max="10" width="0.74609375" style="1" customWidth="1"/>
    <col min="11" max="11" width="1.875" style="1" customWidth="1"/>
    <col min="12" max="13" width="5.625" style="1" customWidth="1"/>
    <col min="14" max="14" width="5.75390625" style="1" customWidth="1"/>
    <col min="15" max="15" width="5.625" style="1" customWidth="1"/>
    <col min="16" max="16" width="3.375" style="1" customWidth="1"/>
    <col min="17" max="17" width="17.25390625" style="1" customWidth="1"/>
    <col min="18" max="18" width="5.625" style="1" customWidth="1"/>
    <col min="19" max="19" width="4.375" style="2" customWidth="1"/>
    <col min="20" max="20" width="2.25390625" style="1" customWidth="1"/>
    <col min="21" max="16384" width="9.00390625" style="1" customWidth="1"/>
  </cols>
  <sheetData>
    <row r="1" spans="1:20" ht="18.75">
      <c r="A1" s="190" t="s">
        <v>0</v>
      </c>
      <c r="B1" s="190"/>
      <c r="C1" s="190"/>
      <c r="D1" s="190"/>
      <c r="E1" s="159"/>
      <c r="F1" s="14"/>
      <c r="G1" s="25"/>
      <c r="H1" s="14"/>
      <c r="I1" s="14" t="s">
        <v>61</v>
      </c>
      <c r="J1" s="190" t="s">
        <v>62</v>
      </c>
      <c r="K1" s="159"/>
      <c r="L1" s="159"/>
      <c r="M1" s="159"/>
      <c r="N1" s="159"/>
      <c r="O1" s="128"/>
      <c r="P1" s="14" t="s">
        <v>63</v>
      </c>
      <c r="Q1" s="7" t="s">
        <v>131</v>
      </c>
      <c r="R1" s="7" t="s">
        <v>133</v>
      </c>
      <c r="S1" s="130"/>
      <c r="T1" s="105" t="s">
        <v>193</v>
      </c>
    </row>
    <row r="2" spans="1:20" ht="16.5" customHeight="1">
      <c r="A2" s="190" t="s">
        <v>1</v>
      </c>
      <c r="B2" s="190"/>
      <c r="C2" s="190"/>
      <c r="D2" s="190"/>
      <c r="E2" s="159"/>
      <c r="F2" s="14"/>
      <c r="G2" s="25"/>
      <c r="H2" s="14"/>
      <c r="I2" s="14" t="s">
        <v>64</v>
      </c>
      <c r="J2" s="190" t="s">
        <v>9</v>
      </c>
      <c r="K2" s="159"/>
      <c r="L2" s="159"/>
      <c r="M2" s="159"/>
      <c r="N2" s="159"/>
      <c r="O2" s="27"/>
      <c r="P2" s="14" t="s">
        <v>65</v>
      </c>
      <c r="Q2" s="190" t="s">
        <v>132</v>
      </c>
      <c r="R2" s="7" t="s">
        <v>129</v>
      </c>
      <c r="S2" s="130"/>
      <c r="T2" s="105" t="s">
        <v>194</v>
      </c>
    </row>
    <row r="3" spans="1:20" ht="14.25">
      <c r="A3" s="190" t="s">
        <v>195</v>
      </c>
      <c r="B3" s="190"/>
      <c r="C3" s="190"/>
      <c r="D3" s="190"/>
      <c r="E3" s="159"/>
      <c r="F3" s="6"/>
      <c r="G3" s="106" t="e">
        <f>$G$2/$G$1</f>
        <v>#DIV/0!</v>
      </c>
      <c r="H3" s="6"/>
      <c r="I3" s="6"/>
      <c r="J3" s="190" t="s">
        <v>10</v>
      </c>
      <c r="K3" s="159"/>
      <c r="L3" s="159"/>
      <c r="M3" s="159"/>
      <c r="N3" s="159"/>
      <c r="O3" s="19"/>
      <c r="P3" s="14" t="s">
        <v>194</v>
      </c>
      <c r="Q3" s="159"/>
      <c r="R3" s="24" t="s">
        <v>130</v>
      </c>
      <c r="S3" s="130"/>
      <c r="T3" s="75" t="s">
        <v>194</v>
      </c>
    </row>
    <row r="4" spans="1:20" ht="14.25">
      <c r="A4" s="190" t="s">
        <v>2</v>
      </c>
      <c r="B4" s="190"/>
      <c r="C4" s="190"/>
      <c r="D4" s="190"/>
      <c r="E4" s="159"/>
      <c r="F4" s="14"/>
      <c r="G4" s="25"/>
      <c r="H4" s="14"/>
      <c r="I4" s="14" t="s">
        <v>67</v>
      </c>
      <c r="J4" s="197" t="s">
        <v>231</v>
      </c>
      <c r="K4" s="197"/>
      <c r="L4" s="197"/>
      <c r="M4" s="197"/>
      <c r="N4" s="197"/>
      <c r="O4" s="131"/>
      <c r="P4" s="14"/>
      <c r="Q4" s="183" t="s">
        <v>134</v>
      </c>
      <c r="R4" s="183"/>
      <c r="S4" s="130"/>
      <c r="T4" s="6"/>
    </row>
    <row r="5" spans="1:21" ht="14.25">
      <c r="A5" s="190" t="s">
        <v>3</v>
      </c>
      <c r="B5" s="190"/>
      <c r="C5" s="190"/>
      <c r="D5" s="190"/>
      <c r="E5" s="159"/>
      <c r="F5" s="14"/>
      <c r="G5" s="25"/>
      <c r="H5" s="14"/>
      <c r="I5" s="14" t="s">
        <v>68</v>
      </c>
      <c r="J5" s="190" t="s">
        <v>11</v>
      </c>
      <c r="K5" s="190"/>
      <c r="L5" s="190"/>
      <c r="M5" s="190"/>
      <c r="N5" s="190"/>
      <c r="O5" s="27"/>
      <c r="P5" s="6"/>
      <c r="Q5" s="190"/>
      <c r="R5" s="190"/>
      <c r="S5" s="126"/>
      <c r="T5" s="107"/>
      <c r="U5" s="5"/>
    </row>
    <row r="6" spans="1:20" ht="15" customHeight="1">
      <c r="A6" s="190" t="s">
        <v>5</v>
      </c>
      <c r="B6" s="190"/>
      <c r="C6" s="190"/>
      <c r="D6" s="190"/>
      <c r="E6" s="159"/>
      <c r="F6" s="6"/>
      <c r="G6" s="108">
        <v>1.75</v>
      </c>
      <c r="H6" s="6"/>
      <c r="I6" s="6"/>
      <c r="J6" s="198" t="s">
        <v>12</v>
      </c>
      <c r="K6" s="198"/>
      <c r="L6" s="198"/>
      <c r="M6" s="198"/>
      <c r="N6" s="198"/>
      <c r="O6" s="19"/>
      <c r="P6" s="6"/>
      <c r="Q6" s="8"/>
      <c r="R6" s="8"/>
      <c r="S6" s="43"/>
      <c r="T6" s="6"/>
    </row>
    <row r="7" spans="1:20" ht="14.25">
      <c r="A7" s="190"/>
      <c r="B7" s="190"/>
      <c r="C7" s="190"/>
      <c r="D7" s="190"/>
      <c r="E7" s="159"/>
      <c r="F7" s="6"/>
      <c r="G7" s="205"/>
      <c r="H7" s="206"/>
      <c r="I7" s="206"/>
      <c r="J7" s="154"/>
      <c r="K7" s="154"/>
      <c r="L7" s="154"/>
      <c r="M7" s="154"/>
      <c r="N7" s="30"/>
      <c r="O7" s="30"/>
      <c r="P7" s="33"/>
      <c r="Q7" s="30"/>
      <c r="R7" s="30"/>
      <c r="S7" s="43"/>
      <c r="T7" s="6"/>
    </row>
    <row r="8" spans="1:20" ht="14.25">
      <c r="A8" s="162" t="s">
        <v>58</v>
      </c>
      <c r="B8" s="196"/>
      <c r="C8" s="196"/>
      <c r="D8" s="6"/>
      <c r="E8" s="6"/>
      <c r="F8" s="6"/>
      <c r="G8" s="3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43"/>
      <c r="T8" s="6"/>
    </row>
    <row r="9" spans="1:20" ht="14.25">
      <c r="A9" s="181" t="s">
        <v>13</v>
      </c>
      <c r="B9" s="167"/>
      <c r="C9" s="167"/>
      <c r="D9" s="167"/>
      <c r="E9" s="6"/>
      <c r="F9" s="6"/>
      <c r="G9" s="5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43"/>
      <c r="T9" s="6"/>
    </row>
    <row r="10" spans="1:20" ht="14.25">
      <c r="A10" s="159" t="s">
        <v>69</v>
      </c>
      <c r="B10" s="159"/>
      <c r="C10" s="159"/>
      <c r="D10" s="159"/>
      <c r="E10" s="167"/>
      <c r="F10" s="12" t="s">
        <v>70</v>
      </c>
      <c r="G10" s="111">
        <f>(O6)*9</f>
        <v>0</v>
      </c>
      <c r="H10" s="12" t="s">
        <v>71</v>
      </c>
      <c r="I10" s="112">
        <f>O5</f>
        <v>0</v>
      </c>
      <c r="J10" s="12" t="s">
        <v>72</v>
      </c>
      <c r="K10" s="12" t="s">
        <v>73</v>
      </c>
      <c r="L10" s="113">
        <f>G4-600*(G10+I10)</f>
        <v>0</v>
      </c>
      <c r="M10" s="181" t="s">
        <v>74</v>
      </c>
      <c r="N10" s="167"/>
      <c r="O10" s="6"/>
      <c r="P10" s="33"/>
      <c r="Q10" s="33"/>
      <c r="R10" s="33"/>
      <c r="S10" s="43"/>
      <c r="T10" s="33"/>
    </row>
    <row r="11" spans="1:20" ht="14.25">
      <c r="A11" s="181" t="s">
        <v>23</v>
      </c>
      <c r="B11" s="167"/>
      <c r="C11" s="167"/>
      <c r="D11" s="167"/>
      <c r="E11" s="167"/>
      <c r="F11" s="167"/>
      <c r="G11" s="167"/>
      <c r="H11" s="6"/>
      <c r="I11" s="6"/>
      <c r="J11" s="6"/>
      <c r="K11" s="6"/>
      <c r="L11" s="6"/>
      <c r="M11" s="6"/>
      <c r="N11" s="6"/>
      <c r="O11" s="6"/>
      <c r="P11" s="114"/>
      <c r="Q11" s="33"/>
      <c r="R11" s="33"/>
      <c r="S11" s="43"/>
      <c r="T11" s="33"/>
    </row>
    <row r="12" spans="1:20" ht="18.75">
      <c r="A12" s="14"/>
      <c r="B12" s="194" t="s">
        <v>24</v>
      </c>
      <c r="C12" s="195"/>
      <c r="D12" s="115" t="s">
        <v>26</v>
      </c>
      <c r="E12" s="115" t="s">
        <v>75</v>
      </c>
      <c r="F12" s="195" t="s">
        <v>27</v>
      </c>
      <c r="G12" s="195"/>
      <c r="H12" s="194" t="s">
        <v>76</v>
      </c>
      <c r="I12" s="194"/>
      <c r="J12" s="194" t="s">
        <v>28</v>
      </c>
      <c r="K12" s="195"/>
      <c r="L12" s="195"/>
      <c r="M12" s="6"/>
      <c r="N12" s="6"/>
      <c r="O12" s="6"/>
      <c r="P12" s="114"/>
      <c r="Q12" s="33"/>
      <c r="R12" s="33"/>
      <c r="S12" s="43"/>
      <c r="T12" s="33"/>
    </row>
    <row r="13" spans="1:20" ht="16.5">
      <c r="A13" s="14"/>
      <c r="B13" s="194" t="s">
        <v>98</v>
      </c>
      <c r="C13" s="195"/>
      <c r="D13" s="115">
        <v>1.01</v>
      </c>
      <c r="E13" s="116">
        <v>0.5</v>
      </c>
      <c r="F13" s="195">
        <v>0.89</v>
      </c>
      <c r="G13" s="195"/>
      <c r="H13" s="194">
        <v>1.65</v>
      </c>
      <c r="I13" s="194"/>
      <c r="J13" s="194" t="s">
        <v>77</v>
      </c>
      <c r="K13" s="195"/>
      <c r="L13" s="195"/>
      <c r="M13" s="6"/>
      <c r="N13" s="6"/>
      <c r="O13" s="6"/>
      <c r="P13" s="114"/>
      <c r="Q13" s="33"/>
      <c r="R13" s="33"/>
      <c r="S13" s="117"/>
      <c r="T13" s="33"/>
    </row>
    <row r="14" spans="1:20" ht="14.25">
      <c r="A14" s="14"/>
      <c r="B14" s="46"/>
      <c r="C14" s="41"/>
      <c r="D14" s="41"/>
      <c r="E14" s="50"/>
      <c r="F14" s="41"/>
      <c r="G14" s="41"/>
      <c r="H14" s="46"/>
      <c r="I14" s="46"/>
      <c r="J14" s="46"/>
      <c r="K14" s="41"/>
      <c r="L14" s="41"/>
      <c r="M14" s="6"/>
      <c r="N14" s="6"/>
      <c r="O14" s="6"/>
      <c r="P14" s="114"/>
      <c r="Q14" s="33"/>
      <c r="R14" s="33"/>
      <c r="S14" s="117"/>
      <c r="T14" s="33"/>
    </row>
    <row r="15" spans="1:20" ht="14.25">
      <c r="A15" s="159" t="s">
        <v>78</v>
      </c>
      <c r="B15" s="159"/>
      <c r="C15" s="39" t="s">
        <v>79</v>
      </c>
      <c r="D15" s="181" t="s">
        <v>80</v>
      </c>
      <c r="E15" s="191">
        <f>$D$13</f>
        <v>1.01</v>
      </c>
      <c r="F15" s="6"/>
      <c r="G15" s="118">
        <f>$L$10</f>
        <v>0</v>
      </c>
      <c r="H15" s="183" t="s">
        <v>81</v>
      </c>
      <c r="I15" s="192">
        <f>$E$13</f>
        <v>0.5</v>
      </c>
      <c r="J15" s="181" t="s">
        <v>82</v>
      </c>
      <c r="K15" s="167"/>
      <c r="L15" s="163">
        <f>(E15*L10/1000)+E13</f>
        <v>0.5</v>
      </c>
      <c r="M15" s="193" t="s">
        <v>83</v>
      </c>
      <c r="N15" s="193"/>
      <c r="O15" s="6"/>
      <c r="P15" s="33"/>
      <c r="Q15" s="33"/>
      <c r="R15" s="33"/>
      <c r="S15" s="41"/>
      <c r="T15" s="33"/>
    </row>
    <row r="16" spans="1:20" ht="14.25">
      <c r="A16" s="159"/>
      <c r="B16" s="159"/>
      <c r="C16" s="13">
        <v>1000</v>
      </c>
      <c r="D16" s="167"/>
      <c r="E16" s="191"/>
      <c r="F16" s="6"/>
      <c r="G16" s="55">
        <v>1000</v>
      </c>
      <c r="H16" s="158"/>
      <c r="I16" s="139"/>
      <c r="J16" s="167"/>
      <c r="K16" s="167"/>
      <c r="L16" s="163"/>
      <c r="M16" s="193"/>
      <c r="N16" s="193"/>
      <c r="O16" s="6"/>
      <c r="P16" s="33"/>
      <c r="Q16" s="33"/>
      <c r="R16" s="33"/>
      <c r="S16" s="41"/>
      <c r="T16" s="33"/>
    </row>
    <row r="17" spans="1:20" ht="14.25">
      <c r="A17" s="159" t="s">
        <v>84</v>
      </c>
      <c r="B17" s="159"/>
      <c r="C17" s="39" t="s">
        <v>79</v>
      </c>
      <c r="D17" s="181" t="s">
        <v>85</v>
      </c>
      <c r="E17" s="191">
        <f>$F$13</f>
        <v>0.89</v>
      </c>
      <c r="F17" s="6"/>
      <c r="G17" s="118">
        <f>$L$10</f>
        <v>0</v>
      </c>
      <c r="H17" s="183" t="s">
        <v>81</v>
      </c>
      <c r="I17" s="191">
        <f>$H$13</f>
        <v>1.65</v>
      </c>
      <c r="J17" s="181" t="s">
        <v>82</v>
      </c>
      <c r="K17" s="167"/>
      <c r="L17" s="163">
        <f>($E$17*$G$17/1000)+$I$17</f>
        <v>1.65</v>
      </c>
      <c r="M17" s="193" t="s">
        <v>83</v>
      </c>
      <c r="N17" s="193"/>
      <c r="O17" s="6"/>
      <c r="P17" s="6"/>
      <c r="Q17" s="6"/>
      <c r="R17" s="6"/>
      <c r="S17" s="13"/>
      <c r="T17" s="6"/>
    </row>
    <row r="18" spans="1:20" ht="14.25">
      <c r="A18" s="159"/>
      <c r="B18" s="159"/>
      <c r="C18" s="13">
        <v>1000</v>
      </c>
      <c r="D18" s="167"/>
      <c r="E18" s="191"/>
      <c r="F18" s="6"/>
      <c r="G18" s="55">
        <v>1000</v>
      </c>
      <c r="H18" s="158"/>
      <c r="I18" s="191"/>
      <c r="J18" s="167"/>
      <c r="K18" s="167"/>
      <c r="L18" s="163"/>
      <c r="M18" s="193"/>
      <c r="N18" s="193"/>
      <c r="O18" s="6"/>
      <c r="P18" s="6"/>
      <c r="Q18" s="6"/>
      <c r="R18" s="6"/>
      <c r="S18" s="13"/>
      <c r="T18" s="6"/>
    </row>
    <row r="19" spans="1:20" ht="14.25">
      <c r="A19" s="181" t="s">
        <v>39</v>
      </c>
      <c r="B19" s="167"/>
      <c r="C19" s="167"/>
      <c r="D19" s="6"/>
      <c r="E19" s="6"/>
      <c r="F19" s="6"/>
      <c r="G19" s="5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3"/>
      <c r="T19" s="6"/>
    </row>
    <row r="20" spans="1:20" ht="14.25">
      <c r="A20" s="159" t="s">
        <v>86</v>
      </c>
      <c r="B20" s="159"/>
      <c r="C20" s="155">
        <v>21</v>
      </c>
      <c r="D20" s="133"/>
      <c r="E20" s="188">
        <v>21</v>
      </c>
      <c r="F20" s="189"/>
      <c r="G20" s="189"/>
      <c r="H20" s="183" t="s">
        <v>87</v>
      </c>
      <c r="I20" s="191">
        <f>21/(21-$O$1)</f>
        <v>1</v>
      </c>
      <c r="J20" s="14"/>
      <c r="K20" s="6"/>
      <c r="L20" s="52"/>
      <c r="M20" s="18"/>
      <c r="N20" s="18"/>
      <c r="O20" s="6"/>
      <c r="P20" s="6"/>
      <c r="Q20" s="6"/>
      <c r="R20" s="6"/>
      <c r="S20" s="13"/>
      <c r="T20" s="6"/>
    </row>
    <row r="21" spans="1:20" ht="16.5">
      <c r="A21" s="159"/>
      <c r="B21" s="159"/>
      <c r="C21" s="183" t="s">
        <v>88</v>
      </c>
      <c r="D21" s="167"/>
      <c r="E21" s="190" t="s">
        <v>89</v>
      </c>
      <c r="F21" s="159"/>
      <c r="G21" s="119">
        <f>O1</f>
        <v>0</v>
      </c>
      <c r="H21" s="158"/>
      <c r="I21" s="191"/>
      <c r="J21" s="6"/>
      <c r="K21" s="6"/>
      <c r="L21" s="52"/>
      <c r="M21" s="18"/>
      <c r="N21" s="18"/>
      <c r="O21" s="6"/>
      <c r="P21" s="6"/>
      <c r="Q21" s="6"/>
      <c r="R21" s="6"/>
      <c r="S21" s="13"/>
      <c r="T21" s="6"/>
    </row>
    <row r="22" spans="1:20" ht="14.25">
      <c r="A22" s="181" t="s">
        <v>43</v>
      </c>
      <c r="B22" s="167"/>
      <c r="C22" s="167"/>
      <c r="D22" s="167"/>
      <c r="E22" s="167"/>
      <c r="F22" s="6"/>
      <c r="G22" s="5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3"/>
      <c r="T22" s="6"/>
    </row>
    <row r="23" spans="1:20" ht="18.75">
      <c r="A23" s="159" t="s">
        <v>90</v>
      </c>
      <c r="B23" s="167"/>
      <c r="C23" s="167"/>
      <c r="D23" s="167"/>
      <c r="E23" s="42">
        <f>$L$17</f>
        <v>1.65</v>
      </c>
      <c r="F23" s="186">
        <f>I20</f>
        <v>1</v>
      </c>
      <c r="G23" s="187"/>
      <c r="H23" s="57"/>
      <c r="I23" s="58">
        <f>$L$15</f>
        <v>0.5</v>
      </c>
      <c r="J23" s="183" t="s">
        <v>82</v>
      </c>
      <c r="K23" s="158"/>
      <c r="L23" s="52">
        <f>$L$17+(($I$20-1)*$L$15)</f>
        <v>1.65</v>
      </c>
      <c r="M23" s="193" t="s">
        <v>92</v>
      </c>
      <c r="N23" s="193"/>
      <c r="O23" s="167"/>
      <c r="P23" s="6"/>
      <c r="Q23" s="6"/>
      <c r="R23" s="6"/>
      <c r="S23" s="13"/>
      <c r="T23" s="6"/>
    </row>
    <row r="24" spans="1:20" ht="14.25">
      <c r="A24" s="181" t="s">
        <v>47</v>
      </c>
      <c r="B24" s="167"/>
      <c r="C24" s="167"/>
      <c r="D24" s="167"/>
      <c r="E24" s="167"/>
      <c r="F24" s="6"/>
      <c r="G24" s="5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3"/>
      <c r="T24" s="6"/>
    </row>
    <row r="25" spans="1:20" ht="18.75">
      <c r="A25" s="159" t="s">
        <v>93</v>
      </c>
      <c r="B25" s="167"/>
      <c r="C25" s="167"/>
      <c r="D25" s="167"/>
      <c r="E25" s="42">
        <f>$L$23</f>
        <v>1.65</v>
      </c>
      <c r="F25" s="184">
        <f>11.2*$O$6+1.24*$O$5</f>
        <v>0</v>
      </c>
      <c r="G25" s="185"/>
      <c r="H25" s="12" t="s">
        <v>94</v>
      </c>
      <c r="I25" s="58">
        <f>E25-F25</f>
        <v>1.65</v>
      </c>
      <c r="J25" s="199" t="s">
        <v>77</v>
      </c>
      <c r="K25" s="193"/>
      <c r="L25" s="193"/>
      <c r="M25" s="18"/>
      <c r="N25" s="18"/>
      <c r="O25" s="6"/>
      <c r="P25" s="6"/>
      <c r="Q25" s="6"/>
      <c r="R25" s="6"/>
      <c r="S25" s="13"/>
      <c r="T25" s="6"/>
    </row>
    <row r="26" spans="1:20" ht="14.25">
      <c r="A26" s="181" t="s">
        <v>50</v>
      </c>
      <c r="B26" s="167"/>
      <c r="C26" s="167"/>
      <c r="D26" s="167"/>
      <c r="E26" s="167"/>
      <c r="F26" s="6"/>
      <c r="G26" s="5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3"/>
      <c r="T26" s="6"/>
    </row>
    <row r="27" spans="1:20" ht="18.75">
      <c r="A27" s="159" t="s">
        <v>227</v>
      </c>
      <c r="B27" s="167"/>
      <c r="C27" s="167"/>
      <c r="D27" s="167"/>
      <c r="E27" s="56">
        <f>$G$1</f>
        <v>0</v>
      </c>
      <c r="F27" s="179">
        <f>L23</f>
        <v>1.65</v>
      </c>
      <c r="G27" s="180"/>
      <c r="H27" s="12" t="s">
        <v>19</v>
      </c>
      <c r="I27" s="191">
        <f>E27*F27</f>
        <v>0</v>
      </c>
      <c r="J27" s="202"/>
      <c r="K27" s="202"/>
      <c r="L27" s="166" t="s">
        <v>196</v>
      </c>
      <c r="M27" s="166"/>
      <c r="N27" s="18"/>
      <c r="O27" s="18"/>
      <c r="P27" s="6"/>
      <c r="Q27" s="6"/>
      <c r="R27" s="56"/>
      <c r="S27" s="13"/>
      <c r="T27" s="6"/>
    </row>
    <row r="28" spans="1:20" ht="14.25">
      <c r="A28" s="181" t="s">
        <v>52</v>
      </c>
      <c r="B28" s="167"/>
      <c r="C28" s="167"/>
      <c r="D28" s="167"/>
      <c r="E28" s="167"/>
      <c r="F28" s="6"/>
      <c r="G28" s="5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3"/>
      <c r="T28" s="6"/>
    </row>
    <row r="29" spans="1:20" ht="18.75">
      <c r="A29" s="159" t="s">
        <v>95</v>
      </c>
      <c r="B29" s="167"/>
      <c r="C29" s="167"/>
      <c r="D29" s="167"/>
      <c r="E29" s="182">
        <f>I27</f>
        <v>0</v>
      </c>
      <c r="F29" s="158"/>
      <c r="G29" s="132" t="e">
        <f>$G$2/$G$1</f>
        <v>#DIV/0!</v>
      </c>
      <c r="H29" s="12" t="s">
        <v>94</v>
      </c>
      <c r="I29" s="191" t="e">
        <f>$E$29*$G$29</f>
        <v>#DIV/0!</v>
      </c>
      <c r="J29" s="158"/>
      <c r="K29" s="166" t="s">
        <v>196</v>
      </c>
      <c r="L29" s="166"/>
      <c r="M29" s="18"/>
      <c r="N29" s="18"/>
      <c r="O29" s="18"/>
      <c r="P29" s="6"/>
      <c r="Q29" s="6"/>
      <c r="R29" s="56"/>
      <c r="S29" s="13"/>
      <c r="T29" s="6"/>
    </row>
    <row r="30" spans="1:20" ht="14.25">
      <c r="A30" s="181" t="s">
        <v>54</v>
      </c>
      <c r="B30" s="167"/>
      <c r="C30" s="167"/>
      <c r="D30" s="167"/>
      <c r="E30" s="167"/>
      <c r="F30" s="6"/>
      <c r="G30" s="5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3"/>
      <c r="T30" s="6"/>
    </row>
    <row r="31" spans="1:20" ht="18.75">
      <c r="A31" s="159" t="s">
        <v>197</v>
      </c>
      <c r="B31" s="167"/>
      <c r="C31" s="167"/>
      <c r="D31" s="167"/>
      <c r="E31" s="56">
        <f>$G$1</f>
        <v>0</v>
      </c>
      <c r="F31" s="179">
        <f>I25</f>
        <v>1.65</v>
      </c>
      <c r="G31" s="180"/>
      <c r="H31" s="12" t="s">
        <v>19</v>
      </c>
      <c r="I31" s="200">
        <f>E31*F31</f>
        <v>0</v>
      </c>
      <c r="J31" s="193"/>
      <c r="K31" s="166" t="s">
        <v>196</v>
      </c>
      <c r="L31" s="193"/>
      <c r="M31" s="18"/>
      <c r="N31" s="18"/>
      <c r="O31" s="18"/>
      <c r="P31" s="6"/>
      <c r="Q31" s="6"/>
      <c r="R31" s="56"/>
      <c r="S31" s="13"/>
      <c r="T31" s="6"/>
    </row>
    <row r="32" spans="1:20" ht="14.25">
      <c r="A32" s="181" t="s">
        <v>56</v>
      </c>
      <c r="B32" s="167"/>
      <c r="C32" s="167"/>
      <c r="D32" s="167"/>
      <c r="E32" s="167"/>
      <c r="F32" s="6"/>
      <c r="G32" s="5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3"/>
      <c r="T32" s="6"/>
    </row>
    <row r="33" spans="1:20" ht="18.75">
      <c r="A33" s="159" t="s">
        <v>96</v>
      </c>
      <c r="B33" s="167"/>
      <c r="C33" s="167"/>
      <c r="D33" s="167"/>
      <c r="E33" s="182">
        <f>I31</f>
        <v>0</v>
      </c>
      <c r="F33" s="158"/>
      <c r="G33" s="132" t="e">
        <f>$G$2/$G$1</f>
        <v>#DIV/0!</v>
      </c>
      <c r="H33" s="12" t="s">
        <v>94</v>
      </c>
      <c r="I33" s="191" t="e">
        <f>$E$33*$G$33</f>
        <v>#DIV/0!</v>
      </c>
      <c r="J33" s="158"/>
      <c r="K33" s="166" t="s">
        <v>196</v>
      </c>
      <c r="L33" s="166"/>
      <c r="M33" s="18"/>
      <c r="N33" s="18"/>
      <c r="O33" s="18"/>
      <c r="P33" s="6"/>
      <c r="Q33" s="6"/>
      <c r="R33" s="56"/>
      <c r="S33" s="13"/>
      <c r="T33" s="6"/>
    </row>
    <row r="34" spans="1:20" ht="14.25">
      <c r="A34" s="6"/>
      <c r="B34" s="6"/>
      <c r="C34" s="6"/>
      <c r="D34" s="6"/>
      <c r="E34" s="6"/>
      <c r="F34" s="6"/>
      <c r="G34" s="5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3"/>
      <c r="T34" s="6"/>
    </row>
    <row r="35" spans="1:20" ht="14.25">
      <c r="A35" s="162" t="s">
        <v>59</v>
      </c>
      <c r="B35" s="167"/>
      <c r="C35" s="6"/>
      <c r="D35" s="6"/>
      <c r="E35" s="6"/>
      <c r="F35" s="6"/>
      <c r="G35" s="5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3"/>
      <c r="T35" s="6"/>
    </row>
    <row r="36" spans="1:20" ht="14.25">
      <c r="A36" s="170" t="s">
        <v>127</v>
      </c>
      <c r="B36" s="167"/>
      <c r="C36" s="167"/>
      <c r="D36" s="6"/>
      <c r="E36" s="6"/>
      <c r="F36" s="6"/>
      <c r="G36" s="5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3"/>
      <c r="T36" s="6"/>
    </row>
    <row r="37" spans="1:20" ht="17.25">
      <c r="A37" s="159" t="s">
        <v>199</v>
      </c>
      <c r="B37" s="159"/>
      <c r="C37" s="159"/>
      <c r="D37" s="66">
        <f>IF(O4=0,S1*S1/4*3.14,S2*S3)</f>
        <v>0</v>
      </c>
      <c r="E37" s="67" t="s">
        <v>200</v>
      </c>
      <c r="F37" s="6"/>
      <c r="G37" s="13"/>
      <c r="H37" s="6"/>
      <c r="I37" s="54"/>
      <c r="J37" s="6"/>
      <c r="K37" s="6"/>
      <c r="L37" s="52"/>
      <c r="M37" s="64"/>
      <c r="N37" s="64"/>
      <c r="O37" s="6"/>
      <c r="P37" s="6"/>
      <c r="Q37" s="6"/>
      <c r="R37" s="6"/>
      <c r="S37" s="13"/>
      <c r="T37" s="6"/>
    </row>
    <row r="38" spans="1:20" ht="14.25">
      <c r="A38" s="170" t="s">
        <v>138</v>
      </c>
      <c r="B38" s="167"/>
      <c r="C38" s="167"/>
      <c r="D38" s="6"/>
      <c r="E38" s="6"/>
      <c r="F38" s="6"/>
      <c r="G38" s="5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3"/>
      <c r="T38" s="6"/>
    </row>
    <row r="39" spans="1:20" ht="14.25" customHeight="1">
      <c r="A39" s="159" t="s">
        <v>201</v>
      </c>
      <c r="B39" s="159"/>
      <c r="C39" s="159"/>
      <c r="D39" s="39" t="s">
        <v>202</v>
      </c>
      <c r="E39" s="178" t="s">
        <v>203</v>
      </c>
      <c r="F39" s="155" t="s">
        <v>204</v>
      </c>
      <c r="G39" s="155"/>
      <c r="H39" s="157" t="s">
        <v>203</v>
      </c>
      <c r="I39" s="39">
        <v>1</v>
      </c>
      <c r="J39" s="157" t="s">
        <v>205</v>
      </c>
      <c r="K39" s="158"/>
      <c r="L39" s="121">
        <f>I27</f>
        <v>0</v>
      </c>
      <c r="M39" s="178" t="s">
        <v>203</v>
      </c>
      <c r="N39" s="39">
        <f>273+O2</f>
        <v>273</v>
      </c>
      <c r="O39" s="204">
        <v>1</v>
      </c>
      <c r="P39" s="155"/>
      <c r="Q39" s="201" t="e">
        <f>(L39/L40)*(N39/N40)*(1/3600)</f>
        <v>#DIV/0!</v>
      </c>
      <c r="R39" s="6"/>
      <c r="S39" s="13"/>
      <c r="T39" s="6"/>
    </row>
    <row r="40" spans="1:20" ht="14.25">
      <c r="A40" s="167"/>
      <c r="B40" s="167"/>
      <c r="C40" s="167"/>
      <c r="D40" s="13" t="s">
        <v>206</v>
      </c>
      <c r="E40" s="158"/>
      <c r="F40" s="156">
        <v>273</v>
      </c>
      <c r="G40" s="156"/>
      <c r="H40" s="158"/>
      <c r="I40" s="13">
        <v>3600</v>
      </c>
      <c r="J40" s="158"/>
      <c r="K40" s="158"/>
      <c r="L40" s="79">
        <f>D37</f>
        <v>0</v>
      </c>
      <c r="M40" s="158"/>
      <c r="N40" s="40">
        <v>273</v>
      </c>
      <c r="O40" s="203">
        <v>3600</v>
      </c>
      <c r="P40" s="203"/>
      <c r="Q40" s="201"/>
      <c r="R40" s="6"/>
      <c r="S40" s="13"/>
      <c r="T40" s="6"/>
    </row>
    <row r="41" spans="1:20" ht="14.25">
      <c r="A41" s="170" t="s">
        <v>145</v>
      </c>
      <c r="B41" s="167"/>
      <c r="C41" s="167"/>
      <c r="D41" s="6"/>
      <c r="E41" s="6"/>
      <c r="F41" s="6"/>
      <c r="G41" s="55"/>
      <c r="H41" s="6"/>
      <c r="I41" s="6"/>
      <c r="J41" s="6"/>
      <c r="K41" s="6"/>
      <c r="L41" s="6"/>
      <c r="M41" s="6"/>
      <c r="N41" s="6"/>
      <c r="O41" s="6"/>
      <c r="P41" s="6"/>
      <c r="Q41" s="33"/>
      <c r="R41" s="6"/>
      <c r="S41" s="13"/>
      <c r="T41" s="6"/>
    </row>
    <row r="42" spans="1:20" ht="17.25">
      <c r="A42" s="159" t="s">
        <v>207</v>
      </c>
      <c r="B42" s="159"/>
      <c r="C42" s="159"/>
      <c r="D42" s="167" t="s">
        <v>208</v>
      </c>
      <c r="E42" s="167"/>
      <c r="F42" s="167"/>
      <c r="G42" s="71" t="e">
        <f>Q39</f>
        <v>#DIV/0!</v>
      </c>
      <c r="H42" s="68" t="s">
        <v>203</v>
      </c>
      <c r="I42" s="72" t="e">
        <f>G3</f>
        <v>#DIV/0!</v>
      </c>
      <c r="J42" s="157" t="s">
        <v>205</v>
      </c>
      <c r="K42" s="158"/>
      <c r="L42" s="73" t="e">
        <f>G42*I42</f>
        <v>#DIV/0!</v>
      </c>
      <c r="M42" s="65" t="s">
        <v>148</v>
      </c>
      <c r="N42" s="6"/>
      <c r="O42" s="6"/>
      <c r="P42" s="6"/>
      <c r="Q42" s="6"/>
      <c r="R42" s="6"/>
      <c r="S42" s="13"/>
      <c r="T42" s="6"/>
    </row>
    <row r="43" spans="1:20" ht="14.25">
      <c r="A43" s="6"/>
      <c r="B43" s="6"/>
      <c r="C43" s="6"/>
      <c r="D43" s="6"/>
      <c r="E43" s="6"/>
      <c r="F43" s="6"/>
      <c r="G43" s="5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3"/>
      <c r="T43" s="6"/>
    </row>
    <row r="44" spans="1:20" ht="14.25">
      <c r="A44" s="162" t="s">
        <v>149</v>
      </c>
      <c r="B44" s="167"/>
      <c r="C44" s="167"/>
      <c r="D44" s="167"/>
      <c r="E44" s="167"/>
      <c r="F44" s="6"/>
      <c r="G44" s="5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3"/>
      <c r="T44" s="6"/>
    </row>
    <row r="45" spans="1:20" ht="14.25">
      <c r="A45" s="170" t="s">
        <v>150</v>
      </c>
      <c r="B45" s="167"/>
      <c r="C45" s="167"/>
      <c r="D45" s="167"/>
      <c r="E45" s="167"/>
      <c r="F45" s="6"/>
      <c r="G45" s="5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3"/>
      <c r="T45" s="6"/>
    </row>
    <row r="46" spans="1:20" ht="18.75">
      <c r="A46" s="6"/>
      <c r="B46" s="167" t="s">
        <v>151</v>
      </c>
      <c r="C46" s="18">
        <v>1.36</v>
      </c>
      <c r="D46" s="6" t="s">
        <v>152</v>
      </c>
      <c r="E46" s="6"/>
      <c r="F46" s="6"/>
      <c r="G46" s="39">
        <v>1.36</v>
      </c>
      <c r="H46" s="133" t="e">
        <f>Q39*I27</f>
        <v>#DIV/0!</v>
      </c>
      <c r="I46" s="133"/>
      <c r="J46" s="157" t="s">
        <v>144</v>
      </c>
      <c r="K46" s="158"/>
      <c r="L46" s="134" t="e">
        <f>(1.36*((I27*Q39)^0.5))/(100+(258/H48))</f>
        <v>#DIV/0!</v>
      </c>
      <c r="M46" s="170" t="s">
        <v>167</v>
      </c>
      <c r="N46" s="6"/>
      <c r="O46" s="6"/>
      <c r="P46" s="6"/>
      <c r="Q46" s="6"/>
      <c r="R46" s="6"/>
      <c r="S46" s="13"/>
      <c r="T46" s="6"/>
    </row>
    <row r="47" spans="1:20" ht="14.25">
      <c r="A47" s="6"/>
      <c r="B47" s="167"/>
      <c r="C47" s="173" t="s">
        <v>153</v>
      </c>
      <c r="D47" s="74">
        <v>258</v>
      </c>
      <c r="E47" s="6"/>
      <c r="F47" s="6"/>
      <c r="G47" s="174" t="s">
        <v>153</v>
      </c>
      <c r="H47" s="175">
        <v>258</v>
      </c>
      <c r="I47" s="176"/>
      <c r="J47" s="158"/>
      <c r="K47" s="158"/>
      <c r="L47" s="134"/>
      <c r="M47" s="167"/>
      <c r="N47" s="6"/>
      <c r="O47" s="6"/>
      <c r="P47" s="6"/>
      <c r="Q47" s="6"/>
      <c r="R47" s="6"/>
      <c r="S47" s="13"/>
      <c r="T47" s="6"/>
    </row>
    <row r="48" spans="1:20" ht="14.25">
      <c r="A48" s="6"/>
      <c r="B48" s="167"/>
      <c r="C48" s="159"/>
      <c r="D48" s="13" t="s">
        <v>154</v>
      </c>
      <c r="E48" s="6"/>
      <c r="F48" s="6"/>
      <c r="G48" s="159"/>
      <c r="H48" s="177" t="e">
        <f>Q39</f>
        <v>#DIV/0!</v>
      </c>
      <c r="I48" s="167"/>
      <c r="J48" s="158"/>
      <c r="K48" s="158"/>
      <c r="L48" s="134"/>
      <c r="M48" s="167"/>
      <c r="N48" s="6"/>
      <c r="O48" s="6"/>
      <c r="P48" s="6"/>
      <c r="Q48" s="6"/>
      <c r="R48" s="6"/>
      <c r="S48" s="13"/>
      <c r="T48" s="6"/>
    </row>
    <row r="49" spans="1:20" ht="14.25">
      <c r="A49" s="170" t="s">
        <v>156</v>
      </c>
      <c r="B49" s="167"/>
      <c r="C49" s="167"/>
      <c r="D49" s="167"/>
      <c r="E49" s="167"/>
      <c r="F49" s="6"/>
      <c r="G49" s="5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3"/>
      <c r="T49" s="6"/>
    </row>
    <row r="50" spans="1:20" ht="14.25">
      <c r="A50" s="6"/>
      <c r="B50" s="159" t="s">
        <v>155</v>
      </c>
      <c r="C50" s="155">
        <v>58.4</v>
      </c>
      <c r="D50" s="155"/>
      <c r="E50" s="158" t="s">
        <v>158</v>
      </c>
      <c r="F50" s="158"/>
      <c r="G50" s="158"/>
      <c r="H50" s="155" t="s">
        <v>154</v>
      </c>
      <c r="I50" s="155"/>
      <c r="J50" s="168" t="s">
        <v>159</v>
      </c>
      <c r="K50" s="167"/>
      <c r="L50" s="167"/>
      <c r="M50" s="6"/>
      <c r="N50" s="6"/>
      <c r="O50" s="6"/>
      <c r="P50" s="6"/>
      <c r="Q50" s="6"/>
      <c r="R50" s="6"/>
      <c r="S50" s="13"/>
      <c r="T50" s="6"/>
    </row>
    <row r="51" spans="1:20" ht="18.75">
      <c r="A51" s="6"/>
      <c r="B51" s="159"/>
      <c r="C51" s="156" t="s">
        <v>152</v>
      </c>
      <c r="D51" s="156"/>
      <c r="E51" s="158"/>
      <c r="F51" s="158"/>
      <c r="G51" s="158"/>
      <c r="H51" s="157" t="s">
        <v>157</v>
      </c>
      <c r="I51" s="158"/>
      <c r="J51" s="168"/>
      <c r="K51" s="167"/>
      <c r="L51" s="167"/>
      <c r="M51" s="6"/>
      <c r="N51" s="6"/>
      <c r="O51" s="6"/>
      <c r="P51" s="6"/>
      <c r="Q51" s="6"/>
      <c r="R51" s="6"/>
      <c r="S51" s="13"/>
      <c r="T51" s="6"/>
    </row>
    <row r="52" spans="1:20" ht="14.25">
      <c r="A52" s="6"/>
      <c r="B52" s="159" t="s">
        <v>160</v>
      </c>
      <c r="C52" s="155">
        <v>58.4</v>
      </c>
      <c r="D52" s="155"/>
      <c r="E52" s="158" t="s">
        <v>158</v>
      </c>
      <c r="F52" s="158"/>
      <c r="G52" s="158"/>
      <c r="H52" s="160" t="e">
        <f>Q39</f>
        <v>#DIV/0!</v>
      </c>
      <c r="I52" s="161"/>
      <c r="J52" s="168" t="s">
        <v>166</v>
      </c>
      <c r="K52" s="167"/>
      <c r="L52" s="167"/>
      <c r="M52" s="163" t="e">
        <f>(58.4/((C53*D53)^0.5))*((1460-(296*(H48/(H53-15)))))+1</f>
        <v>#DIV/0!</v>
      </c>
      <c r="N52" s="6"/>
      <c r="O52" s="6"/>
      <c r="P52" s="6"/>
      <c r="Q52" s="6"/>
      <c r="R52" s="6"/>
      <c r="S52" s="13"/>
      <c r="T52" s="6"/>
    </row>
    <row r="53" spans="1:20" ht="14.25">
      <c r="A53" s="6"/>
      <c r="B53" s="159"/>
      <c r="C53" s="76">
        <f>I27</f>
        <v>0</v>
      </c>
      <c r="D53" s="77" t="e">
        <f>Q39</f>
        <v>#DIV/0!</v>
      </c>
      <c r="E53" s="158"/>
      <c r="F53" s="158"/>
      <c r="G53" s="158"/>
      <c r="H53" s="164">
        <f>O2</f>
        <v>0</v>
      </c>
      <c r="I53" s="165"/>
      <c r="J53" s="168"/>
      <c r="K53" s="167"/>
      <c r="L53" s="167"/>
      <c r="M53" s="163"/>
      <c r="N53" s="6"/>
      <c r="O53" s="6"/>
      <c r="P53" s="6"/>
      <c r="Q53" s="6"/>
      <c r="R53" s="6"/>
      <c r="S53" s="13"/>
      <c r="T53" s="6"/>
    </row>
    <row r="54" spans="1:20" ht="14.25">
      <c r="A54" s="170" t="s">
        <v>161</v>
      </c>
      <c r="B54" s="167"/>
      <c r="C54" s="167"/>
      <c r="D54" s="167"/>
      <c r="E54" s="167"/>
      <c r="F54" s="6"/>
      <c r="G54" s="5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</row>
    <row r="55" spans="1:20" ht="14.25">
      <c r="A55" s="6"/>
      <c r="B55" s="167" t="s">
        <v>165</v>
      </c>
      <c r="C55" s="167"/>
      <c r="D55" s="167"/>
      <c r="E55" s="167"/>
      <c r="F55" s="167"/>
      <c r="G55" s="167"/>
      <c r="H55" s="167"/>
      <c r="I55" s="167"/>
      <c r="J55" s="155">
        <v>1</v>
      </c>
      <c r="K55" s="155"/>
      <c r="L55" s="170" t="s">
        <v>163</v>
      </c>
      <c r="M55" s="6"/>
      <c r="N55" s="6"/>
      <c r="O55" s="6"/>
      <c r="P55" s="6"/>
      <c r="Q55" s="6"/>
      <c r="R55" s="6"/>
      <c r="S55" s="13"/>
      <c r="T55" s="6"/>
    </row>
    <row r="56" spans="1:20" ht="14.25">
      <c r="A56" s="6"/>
      <c r="B56" s="167"/>
      <c r="C56" s="167"/>
      <c r="D56" s="167"/>
      <c r="E56" s="167"/>
      <c r="F56" s="167"/>
      <c r="G56" s="167"/>
      <c r="H56" s="167"/>
      <c r="I56" s="167"/>
      <c r="J56" s="158" t="s">
        <v>162</v>
      </c>
      <c r="K56" s="158"/>
      <c r="L56" s="167"/>
      <c r="M56" s="6"/>
      <c r="N56" s="6"/>
      <c r="O56" s="6"/>
      <c r="P56" s="6"/>
      <c r="Q56" s="6"/>
      <c r="R56" s="6"/>
      <c r="S56" s="13"/>
      <c r="T56" s="6"/>
    </row>
    <row r="57" spans="1:20" ht="14.25">
      <c r="A57" s="6"/>
      <c r="B57" s="167" t="s">
        <v>164</v>
      </c>
      <c r="C57" s="167"/>
      <c r="D57" s="167"/>
      <c r="E57" s="135">
        <f>I27</f>
        <v>0</v>
      </c>
      <c r="F57" s="6"/>
      <c r="G57" s="136">
        <f>O2</f>
        <v>0</v>
      </c>
      <c r="H57" s="167" t="s">
        <v>228</v>
      </c>
      <c r="I57" s="167"/>
      <c r="J57" s="167"/>
      <c r="K57" s="167"/>
      <c r="L57" s="169" t="e">
        <f>M52</f>
        <v>#DIV/0!</v>
      </c>
      <c r="M57" s="39">
        <v>1</v>
      </c>
      <c r="N57" s="170" t="s">
        <v>163</v>
      </c>
      <c r="O57" s="6"/>
      <c r="P57" s="6"/>
      <c r="Q57" s="6"/>
      <c r="R57" s="6"/>
      <c r="S57" s="13"/>
      <c r="T57" s="6"/>
    </row>
    <row r="58" spans="1:20" ht="14.25">
      <c r="A58" s="6"/>
      <c r="B58" s="167"/>
      <c r="C58" s="167"/>
      <c r="D58" s="167"/>
      <c r="E58" s="167"/>
      <c r="F58" s="6"/>
      <c r="G58" s="137"/>
      <c r="H58" s="167"/>
      <c r="I58" s="167"/>
      <c r="J58" s="167"/>
      <c r="K58" s="167"/>
      <c r="L58" s="169"/>
      <c r="M58" s="122" t="e">
        <f>M52</f>
        <v>#DIV/0!</v>
      </c>
      <c r="N58" s="167"/>
      <c r="O58" s="6"/>
      <c r="P58" s="6"/>
      <c r="Q58" s="6"/>
      <c r="R58" s="6"/>
      <c r="S58" s="13"/>
      <c r="T58" s="6"/>
    </row>
    <row r="59" spans="1:20" ht="14.25">
      <c r="A59" s="6"/>
      <c r="B59" s="8" t="s">
        <v>19</v>
      </c>
      <c r="C59" s="52" t="e">
        <f>(5.89/10000000)*I27*(O2-15)*(2.3*LOG(M52,10)+(1/M52)-1)</f>
        <v>#DIV/0!</v>
      </c>
      <c r="D59" s="6" t="s">
        <v>21</v>
      </c>
      <c r="E59" s="6"/>
      <c r="F59" s="6"/>
      <c r="G59" s="55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13"/>
      <c r="T59" s="6"/>
    </row>
    <row r="60" spans="1:20" ht="14.25">
      <c r="A60" s="170" t="s">
        <v>168</v>
      </c>
      <c r="B60" s="167"/>
      <c r="C60" s="167"/>
      <c r="D60" s="167"/>
      <c r="E60" s="167"/>
      <c r="F60" s="6"/>
      <c r="G60" s="5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</row>
    <row r="61" spans="1:20" ht="14.25">
      <c r="A61" s="6"/>
      <c r="B61" s="138" t="s">
        <v>169</v>
      </c>
      <c r="C61" s="138"/>
      <c r="D61" s="80" t="str">
        <f>IF(S4=0,"無","有")</f>
        <v>無</v>
      </c>
      <c r="E61" s="67"/>
      <c r="F61" s="43"/>
      <c r="G61" s="5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3"/>
      <c r="T61" s="6"/>
    </row>
    <row r="62" spans="1:20" ht="18.75">
      <c r="A62" s="6"/>
      <c r="B62" s="153" t="s">
        <v>209</v>
      </c>
      <c r="C62" s="154"/>
      <c r="D62" s="154"/>
      <c r="E62" s="154"/>
      <c r="F62" s="154"/>
      <c r="G62" s="6"/>
      <c r="H62" s="6"/>
      <c r="I62" s="6"/>
      <c r="J62" s="6"/>
      <c r="K62" s="6"/>
      <c r="L62" s="81"/>
      <c r="M62" s="6"/>
      <c r="N62" s="6"/>
      <c r="O62" s="6"/>
      <c r="P62" s="6"/>
      <c r="Q62" s="6"/>
      <c r="R62" s="6"/>
      <c r="S62" s="13"/>
      <c r="T62" s="6"/>
    </row>
    <row r="63" spans="1:20" ht="14.25">
      <c r="A63" s="6"/>
      <c r="B63" s="82" t="s">
        <v>210</v>
      </c>
      <c r="C63" s="83">
        <f>O3</f>
        <v>0</v>
      </c>
      <c r="D63" s="84">
        <v>0.65</v>
      </c>
      <c r="E63" s="85" t="e">
        <f>L46</f>
        <v>#DIV/0!</v>
      </c>
      <c r="F63" s="86"/>
      <c r="G63" s="71" t="e">
        <f>C59</f>
        <v>#DIV/0!</v>
      </c>
      <c r="H63" s="6" t="s">
        <v>211</v>
      </c>
      <c r="I63" s="66" t="e">
        <f>IF(S4=0,C63+0.65*(E63+G63),O3)</f>
        <v>#DIV/0!</v>
      </c>
      <c r="J63" s="167" t="s">
        <v>212</v>
      </c>
      <c r="K63" s="167"/>
      <c r="L63" s="6"/>
      <c r="M63" s="6"/>
      <c r="N63" s="6"/>
      <c r="O63" s="6"/>
      <c r="P63" s="6"/>
      <c r="Q63" s="6"/>
      <c r="R63" s="6"/>
      <c r="S63" s="13"/>
      <c r="T63" s="6"/>
    </row>
    <row r="64" spans="1:20" ht="16.5">
      <c r="A64" s="6"/>
      <c r="B64" s="171" t="s">
        <v>192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6"/>
      <c r="O64" s="6"/>
      <c r="P64" s="6"/>
      <c r="Q64" s="6"/>
      <c r="R64" s="6"/>
      <c r="S64" s="13"/>
      <c r="T64" s="6"/>
    </row>
    <row r="65" spans="1:20" ht="14.25">
      <c r="A65" s="6"/>
      <c r="B65" s="6"/>
      <c r="C65" s="6"/>
      <c r="D65" s="6"/>
      <c r="E65" s="6"/>
      <c r="F65" s="6"/>
      <c r="G65" s="5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3"/>
      <c r="T65" s="6"/>
    </row>
    <row r="66" spans="1:20" ht="14.25">
      <c r="A66" s="162" t="s">
        <v>172</v>
      </c>
      <c r="B66" s="167"/>
      <c r="C66" s="167"/>
      <c r="D66" s="167"/>
      <c r="E66" s="167"/>
      <c r="F66" s="167"/>
      <c r="G66" s="16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3"/>
      <c r="T66" s="6"/>
    </row>
    <row r="67" spans="1:20" ht="14.25">
      <c r="A67" s="170" t="s">
        <v>173</v>
      </c>
      <c r="B67" s="167"/>
      <c r="C67" s="167"/>
      <c r="D67" s="167"/>
      <c r="E67" s="167"/>
      <c r="F67" s="6"/>
      <c r="G67" s="5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3"/>
      <c r="T67" s="6"/>
    </row>
    <row r="68" spans="1:20" ht="18.75">
      <c r="A68" s="6"/>
      <c r="B68" s="152" t="s">
        <v>229</v>
      </c>
      <c r="C68" s="152"/>
      <c r="D68" s="152"/>
      <c r="E68" s="152"/>
      <c r="F68" s="6"/>
      <c r="G68" s="5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3"/>
      <c r="T68" s="6"/>
    </row>
    <row r="69" spans="1:20" ht="18.75">
      <c r="A69" s="6"/>
      <c r="B69" s="8" t="s">
        <v>213</v>
      </c>
      <c r="C69" s="54">
        <f>G1</f>
        <v>0</v>
      </c>
      <c r="D69" s="54">
        <f>G5</f>
        <v>0</v>
      </c>
      <c r="E69" s="54">
        <v>0.007</v>
      </c>
      <c r="F69" s="54"/>
      <c r="G69" s="89">
        <f>C69*D69*0.007</f>
        <v>0</v>
      </c>
      <c r="H69" s="166" t="s">
        <v>214</v>
      </c>
      <c r="I69" s="167"/>
      <c r="J69" s="64"/>
      <c r="K69" s="64"/>
      <c r="L69" s="6"/>
      <c r="M69" s="6"/>
      <c r="N69" s="6"/>
      <c r="O69" s="6"/>
      <c r="P69" s="6"/>
      <c r="Q69" s="51"/>
      <c r="R69" s="6"/>
      <c r="S69" s="13"/>
      <c r="T69" s="6"/>
    </row>
    <row r="70" spans="1:23" ht="14.25">
      <c r="A70" s="170" t="s">
        <v>175</v>
      </c>
      <c r="B70" s="167"/>
      <c r="C70" s="167"/>
      <c r="D70" s="167"/>
      <c r="E70" s="167"/>
      <c r="F70" s="6"/>
      <c r="G70" s="55"/>
      <c r="H70" s="6"/>
      <c r="I70" s="6"/>
      <c r="J70" s="6"/>
      <c r="K70" s="6"/>
      <c r="L70" s="6"/>
      <c r="M70" s="6"/>
      <c r="N70" s="6"/>
      <c r="O70" s="6"/>
      <c r="P70" s="6"/>
      <c r="Q70" s="37"/>
      <c r="R70" s="95"/>
      <c r="S70" s="95"/>
      <c r="T70" s="95"/>
      <c r="U70" s="4"/>
      <c r="V70" s="4"/>
      <c r="W70" s="4"/>
    </row>
    <row r="71" spans="1:20" ht="18.75">
      <c r="A71" s="6"/>
      <c r="B71" s="140" t="s">
        <v>215</v>
      </c>
      <c r="C71" s="140"/>
      <c r="D71" s="140"/>
      <c r="E71" s="134" t="e">
        <f>G69*G3</f>
        <v>#DIV/0!</v>
      </c>
      <c r="F71" s="134"/>
      <c r="G71" s="64" t="s">
        <v>214</v>
      </c>
      <c r="H71" s="64"/>
      <c r="I71" s="6"/>
      <c r="J71" s="6"/>
      <c r="K71" s="6"/>
      <c r="L71" s="6"/>
      <c r="M71" s="6"/>
      <c r="N71" s="6"/>
      <c r="O71" s="6"/>
      <c r="P71" s="6"/>
      <c r="Q71" s="6"/>
      <c r="R71" s="6"/>
      <c r="S71" s="13"/>
      <c r="T71" s="6"/>
    </row>
    <row r="72" spans="1:20" ht="14.25">
      <c r="A72" s="170" t="s">
        <v>177</v>
      </c>
      <c r="B72" s="167"/>
      <c r="C72" s="167"/>
      <c r="D72" s="167"/>
      <c r="E72" s="167"/>
      <c r="F72" s="6"/>
      <c r="G72" s="5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"/>
      <c r="T72" s="6"/>
    </row>
    <row r="73" spans="1:20" ht="17.25">
      <c r="A73" s="6"/>
      <c r="B73" s="149" t="s">
        <v>216</v>
      </c>
      <c r="C73" s="159"/>
      <c r="D73" s="150" t="s">
        <v>217</v>
      </c>
      <c r="E73" s="155"/>
      <c r="F73" s="6"/>
      <c r="G73" s="90">
        <f>G69</f>
        <v>0</v>
      </c>
      <c r="H73" s="152" t="s">
        <v>218</v>
      </c>
      <c r="I73" s="152"/>
      <c r="J73" s="151" t="e">
        <f>G73*1000000/G74</f>
        <v>#DIV/0!</v>
      </c>
      <c r="K73" s="151"/>
      <c r="L73" s="151"/>
      <c r="M73" s="6"/>
      <c r="N73" s="6"/>
      <c r="O73" s="6"/>
      <c r="P73" s="6"/>
      <c r="Q73" s="6"/>
      <c r="R73" s="6"/>
      <c r="S73" s="13"/>
      <c r="T73" s="6"/>
    </row>
    <row r="74" spans="1:20" ht="18.75">
      <c r="A74" s="6"/>
      <c r="B74" s="159"/>
      <c r="C74" s="159"/>
      <c r="D74" s="156" t="s">
        <v>219</v>
      </c>
      <c r="E74" s="156"/>
      <c r="F74" s="6"/>
      <c r="G74" s="91">
        <f>I31</f>
        <v>0</v>
      </c>
      <c r="H74" s="152"/>
      <c r="I74" s="152"/>
      <c r="J74" s="151"/>
      <c r="K74" s="151"/>
      <c r="L74" s="151"/>
      <c r="M74" s="6"/>
      <c r="N74" s="6"/>
      <c r="O74" s="6"/>
      <c r="P74" s="6"/>
      <c r="Q74" s="146"/>
      <c r="R74" s="147"/>
      <c r="S74" s="13"/>
      <c r="T74" s="6"/>
    </row>
    <row r="75" spans="1:20" ht="14.25">
      <c r="A75" s="170" t="s">
        <v>182</v>
      </c>
      <c r="B75" s="167"/>
      <c r="C75" s="167"/>
      <c r="D75" s="167"/>
      <c r="E75" s="167"/>
      <c r="F75" s="6"/>
      <c r="G75" s="5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3"/>
      <c r="T75" s="6"/>
    </row>
    <row r="76" spans="1:20" ht="14.25">
      <c r="A76" s="6"/>
      <c r="B76" s="159" t="s">
        <v>220</v>
      </c>
      <c r="C76" s="159"/>
      <c r="D76" s="167"/>
      <c r="E76" s="92" t="e">
        <f>J73</f>
        <v>#DIV/0!</v>
      </c>
      <c r="F76" s="170" t="s">
        <v>221</v>
      </c>
      <c r="G76" s="167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3"/>
      <c r="T76" s="6"/>
    </row>
    <row r="77" spans="1:20" ht="14.25">
      <c r="A77" s="170" t="s">
        <v>186</v>
      </c>
      <c r="B77" s="167"/>
      <c r="C77" s="167"/>
      <c r="D77" s="167"/>
      <c r="E77" s="167"/>
      <c r="F77" s="6"/>
      <c r="G77" s="5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3"/>
      <c r="T77" s="6"/>
    </row>
    <row r="78" spans="1:20" ht="19.5">
      <c r="A78" s="6"/>
      <c r="B78" s="154" t="s">
        <v>222</v>
      </c>
      <c r="C78" s="154"/>
      <c r="D78" s="154"/>
      <c r="E78" s="154"/>
      <c r="F78" s="139">
        <f>G6</f>
        <v>1.75</v>
      </c>
      <c r="G78" s="139"/>
      <c r="H78" s="65" t="s">
        <v>223</v>
      </c>
      <c r="I78" s="93" t="s">
        <v>224</v>
      </c>
      <c r="J78" s="170" t="s">
        <v>223</v>
      </c>
      <c r="K78" s="167"/>
      <c r="L78" s="73" t="e">
        <f>I63</f>
        <v>#DIV/0!</v>
      </c>
      <c r="M78" s="94" t="e">
        <f>ROUND(F78*0.001*L78*L78,2)</f>
        <v>#DIV/0!</v>
      </c>
      <c r="N78" s="64" t="s">
        <v>214</v>
      </c>
      <c r="O78" s="6"/>
      <c r="P78" s="6"/>
      <c r="Q78" s="6"/>
      <c r="R78" s="6"/>
      <c r="S78" s="13"/>
      <c r="T78" s="6"/>
    </row>
    <row r="79" spans="1:20" ht="14.25">
      <c r="A79" s="6"/>
      <c r="B79" s="6"/>
      <c r="C79" s="6"/>
      <c r="D79" s="6"/>
      <c r="E79" s="6"/>
      <c r="F79" s="6"/>
      <c r="G79" s="5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3"/>
      <c r="T79" s="6"/>
    </row>
    <row r="80" spans="1:22" ht="14.25">
      <c r="A80" s="141" t="s">
        <v>225</v>
      </c>
      <c r="B80" s="142"/>
      <c r="C80" s="143"/>
      <c r="D80" s="143"/>
      <c r="E80" s="143"/>
      <c r="F80" s="144" t="e">
        <f>IF(G69=M78,"=",IF(G69&lt;M78,"&lt;","&gt;"))</f>
        <v>#DIV/0!</v>
      </c>
      <c r="G80" s="145"/>
      <c r="H80" s="146" t="s">
        <v>226</v>
      </c>
      <c r="I80" s="147"/>
      <c r="J80" s="154"/>
      <c r="K80" s="154"/>
      <c r="L80" s="154"/>
      <c r="M80" s="154"/>
      <c r="N80" s="154"/>
      <c r="O80" s="154"/>
      <c r="P80" s="148" t="e">
        <f>IF($G$69&gt;$M$78,"排出基準を超過しています。","排出基準以内です。")</f>
        <v>#DIV/0!</v>
      </c>
      <c r="Q80" s="154"/>
      <c r="R80" s="154"/>
      <c r="S80" s="154"/>
      <c r="T80" s="154"/>
      <c r="U80" s="4"/>
      <c r="V80" s="4"/>
    </row>
  </sheetData>
  <sheetProtection password="A777" sheet="1" objects="1" scenarios="1" selectLockedCells="1"/>
  <mergeCells count="168">
    <mergeCell ref="J12:L12"/>
    <mergeCell ref="G7:M7"/>
    <mergeCell ref="Q5:R5"/>
    <mergeCell ref="Q2:Q3"/>
    <mergeCell ref="Q4:R4"/>
    <mergeCell ref="H39:H40"/>
    <mergeCell ref="J39:K40"/>
    <mergeCell ref="M39:M40"/>
    <mergeCell ref="O40:P40"/>
    <mergeCell ref="O39:P39"/>
    <mergeCell ref="I17:I18"/>
    <mergeCell ref="J17:K18"/>
    <mergeCell ref="L17:L18"/>
    <mergeCell ref="M17:N18"/>
    <mergeCell ref="Q39:Q40"/>
    <mergeCell ref="I29:J29"/>
    <mergeCell ref="K29:L29"/>
    <mergeCell ref="L27:M27"/>
    <mergeCell ref="I27:K27"/>
    <mergeCell ref="A30:E30"/>
    <mergeCell ref="I33:J33"/>
    <mergeCell ref="K33:L33"/>
    <mergeCell ref="A31:D31"/>
    <mergeCell ref="F31:G31"/>
    <mergeCell ref="A32:E32"/>
    <mergeCell ref="A33:D33"/>
    <mergeCell ref="E33:F33"/>
    <mergeCell ref="I31:J31"/>
    <mergeCell ref="K31:L31"/>
    <mergeCell ref="J25:L25"/>
    <mergeCell ref="A26:E26"/>
    <mergeCell ref="D17:D18"/>
    <mergeCell ref="E17:E18"/>
    <mergeCell ref="H17:H18"/>
    <mergeCell ref="J23:K23"/>
    <mergeCell ref="I20:I21"/>
    <mergeCell ref="A19:C19"/>
    <mergeCell ref="A20:B21"/>
    <mergeCell ref="H20:H21"/>
    <mergeCell ref="M23:O23"/>
    <mergeCell ref="J3:N3"/>
    <mergeCell ref="J4:N4"/>
    <mergeCell ref="F13:G13"/>
    <mergeCell ref="H13:I13"/>
    <mergeCell ref="J13:L13"/>
    <mergeCell ref="J5:N5"/>
    <mergeCell ref="J6:N6"/>
    <mergeCell ref="H12:I12"/>
    <mergeCell ref="F12:G12"/>
    <mergeCell ref="A1:E1"/>
    <mergeCell ref="A2:E2"/>
    <mergeCell ref="J1:N1"/>
    <mergeCell ref="J2:N2"/>
    <mergeCell ref="A3:E3"/>
    <mergeCell ref="A4:E4"/>
    <mergeCell ref="A9:D9"/>
    <mergeCell ref="A5:E5"/>
    <mergeCell ref="A6:E6"/>
    <mergeCell ref="A7:E7"/>
    <mergeCell ref="A8:C8"/>
    <mergeCell ref="B13:C13"/>
    <mergeCell ref="A15:B16"/>
    <mergeCell ref="B12:C12"/>
    <mergeCell ref="A11:G11"/>
    <mergeCell ref="E20:G20"/>
    <mergeCell ref="E21:F21"/>
    <mergeCell ref="E15:E16"/>
    <mergeCell ref="M10:N10"/>
    <mergeCell ref="I15:I16"/>
    <mergeCell ref="H15:H16"/>
    <mergeCell ref="J15:K16"/>
    <mergeCell ref="L15:L16"/>
    <mergeCell ref="M15:N16"/>
    <mergeCell ref="A10:E10"/>
    <mergeCell ref="F25:G25"/>
    <mergeCell ref="A22:E22"/>
    <mergeCell ref="A23:D23"/>
    <mergeCell ref="F23:G23"/>
    <mergeCell ref="A35:B35"/>
    <mergeCell ref="A36:C36"/>
    <mergeCell ref="A37:C37"/>
    <mergeCell ref="D15:D16"/>
    <mergeCell ref="A24:E24"/>
    <mergeCell ref="A25:D25"/>
    <mergeCell ref="A17:B18"/>
    <mergeCell ref="A27:D27"/>
    <mergeCell ref="C21:D21"/>
    <mergeCell ref="C20:D20"/>
    <mergeCell ref="F27:G27"/>
    <mergeCell ref="A28:E28"/>
    <mergeCell ref="A29:D29"/>
    <mergeCell ref="E29:F29"/>
    <mergeCell ref="A41:C41"/>
    <mergeCell ref="A42:C42"/>
    <mergeCell ref="D42:F42"/>
    <mergeCell ref="A38:C38"/>
    <mergeCell ref="A39:C40"/>
    <mergeCell ref="F39:G39"/>
    <mergeCell ref="F40:G40"/>
    <mergeCell ref="E39:E40"/>
    <mergeCell ref="A49:E49"/>
    <mergeCell ref="B50:B51"/>
    <mergeCell ref="C50:D50"/>
    <mergeCell ref="E50:G51"/>
    <mergeCell ref="J42:K42"/>
    <mergeCell ref="C47:C48"/>
    <mergeCell ref="G47:G48"/>
    <mergeCell ref="H47:I47"/>
    <mergeCell ref="H48:I48"/>
    <mergeCell ref="A70:E70"/>
    <mergeCell ref="A66:G66"/>
    <mergeCell ref="A67:E67"/>
    <mergeCell ref="A75:E75"/>
    <mergeCell ref="B68:E68"/>
    <mergeCell ref="Q74:R74"/>
    <mergeCell ref="B76:D76"/>
    <mergeCell ref="F76:G76"/>
    <mergeCell ref="A72:E72"/>
    <mergeCell ref="B73:C74"/>
    <mergeCell ref="D73:E73"/>
    <mergeCell ref="D74:E74"/>
    <mergeCell ref="J73:L74"/>
    <mergeCell ref="H73:I74"/>
    <mergeCell ref="A80:E80"/>
    <mergeCell ref="F80:G80"/>
    <mergeCell ref="H80:O80"/>
    <mergeCell ref="P80:T80"/>
    <mergeCell ref="J78:K78"/>
    <mergeCell ref="B78:E78"/>
    <mergeCell ref="F78:G78"/>
    <mergeCell ref="E71:F71"/>
    <mergeCell ref="B71:D71"/>
    <mergeCell ref="A77:E77"/>
    <mergeCell ref="J63:K63"/>
    <mergeCell ref="G57:G58"/>
    <mergeCell ref="H57:K58"/>
    <mergeCell ref="A54:E54"/>
    <mergeCell ref="B55:I56"/>
    <mergeCell ref="J55:K55"/>
    <mergeCell ref="J56:K56"/>
    <mergeCell ref="B61:C61"/>
    <mergeCell ref="N57:N58"/>
    <mergeCell ref="A44:E44"/>
    <mergeCell ref="A45:E45"/>
    <mergeCell ref="B46:B48"/>
    <mergeCell ref="H46:I46"/>
    <mergeCell ref="J46:K48"/>
    <mergeCell ref="L46:L48"/>
    <mergeCell ref="M46:M48"/>
    <mergeCell ref="B57:D58"/>
    <mergeCell ref="E57:E58"/>
    <mergeCell ref="H50:I50"/>
    <mergeCell ref="C51:D51"/>
    <mergeCell ref="H51:I51"/>
    <mergeCell ref="B52:B53"/>
    <mergeCell ref="C52:D52"/>
    <mergeCell ref="E52:G53"/>
    <mergeCell ref="H52:I52"/>
    <mergeCell ref="M52:M53"/>
    <mergeCell ref="H53:I53"/>
    <mergeCell ref="H69:I69"/>
    <mergeCell ref="J50:L51"/>
    <mergeCell ref="J52:L53"/>
    <mergeCell ref="L57:L58"/>
    <mergeCell ref="L55:L56"/>
    <mergeCell ref="B64:M64"/>
    <mergeCell ref="A60:E60"/>
    <mergeCell ref="B62:F62"/>
  </mergeCells>
  <dataValidations count="5">
    <dataValidation type="list" showInputMessage="1" showErrorMessage="1" promptTitle="注意" prompt="煙突傘が有る場合は「1」を、煙突傘が無い場合は「0」を選んでください。" imeMode="disabled" sqref="S4">
      <formula1>"0,1"</formula1>
    </dataValidation>
    <dataValidation allowBlank="1" showInputMessage="1" showErrorMessage="1" promptTitle="注意" prompt="断面形状が角型の場合のみ入力してください。丸型の場合は不要です。" errorTitle="警告" error="数値を入力してください！！" imeMode="halfAlpha" sqref="S2:S3"/>
    <dataValidation type="decimal" operator="greaterThanOrEqual" allowBlank="1" showInputMessage="1" showErrorMessage="1" promptTitle="注意" prompt="断面形状が丸形の場合のみ入力してください。核型の場合は不要です。" errorTitle="警告" error="数値を入力してください！！" imeMode="halfAlpha" sqref="S1">
      <formula1>0</formula1>
    </dataValidation>
    <dataValidation type="list" showInputMessage="1" showErrorMessage="1" promptTitle="注意" prompt="煙突の断面形状が丸形の場合は「1」を、煙突の断面形状が角型の場合は「2」を選んでください。" errorTitle="警告" error="0か1を選んでください！！" imeMode="disabled" sqref="O4">
      <formula1>"0,1"</formula1>
    </dataValidation>
    <dataValidation allowBlank="1" showInputMessage="1" showErrorMessage="1" imeMode="halfAlpha" sqref="G1:G2 G4:G5 O1:O3 O5:O6"/>
  </dataValidations>
  <printOptions/>
  <pageMargins left="0.75" right="0.75" top="1" bottom="1" header="0.512" footer="0.512"/>
  <pageSetup horizontalDpi="600" verticalDpi="600" orientation="portrait" paperSize="9" scale="76" r:id="rId2"/>
  <headerFooter alignWithMargins="0">
    <oddHeader>&amp;C&amp;"ＭＳ Ｐ明朝,標準"大気汚染防止法に基づくばい煙計算書(固体燃料)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workbookViewId="0" topLeftCell="A1">
      <selection activeCell="G1" sqref="G1"/>
    </sheetView>
  </sheetViews>
  <sheetFormatPr defaultColWidth="9.00390625" defaultRowHeight="14.25"/>
  <cols>
    <col min="1" max="5" width="5.625" style="1" customWidth="1"/>
    <col min="6" max="6" width="0.74609375" style="1" customWidth="1"/>
    <col min="7" max="7" width="6.75390625" style="3" customWidth="1"/>
    <col min="8" max="8" width="1.875" style="1" customWidth="1"/>
    <col min="9" max="9" width="6.75390625" style="1" customWidth="1"/>
    <col min="10" max="10" width="0.74609375" style="1" customWidth="1"/>
    <col min="11" max="11" width="1.875" style="1" customWidth="1"/>
    <col min="12" max="13" width="5.625" style="1" customWidth="1"/>
    <col min="14" max="14" width="5.75390625" style="1" customWidth="1"/>
    <col min="15" max="15" width="5.625" style="1" customWidth="1"/>
    <col min="16" max="16" width="3.375" style="1" customWidth="1"/>
    <col min="17" max="17" width="17.25390625" style="1" customWidth="1"/>
    <col min="18" max="18" width="5.625" style="1" customWidth="1"/>
    <col min="19" max="19" width="4.375" style="2" customWidth="1"/>
    <col min="20" max="20" width="2.25390625" style="1" customWidth="1"/>
    <col min="21" max="16384" width="9.00390625" style="1" customWidth="1"/>
  </cols>
  <sheetData>
    <row r="1" spans="1:20" ht="18.75">
      <c r="A1" s="190" t="s">
        <v>0</v>
      </c>
      <c r="B1" s="190"/>
      <c r="C1" s="190"/>
      <c r="D1" s="190"/>
      <c r="E1" s="159"/>
      <c r="F1" s="14"/>
      <c r="G1" s="25"/>
      <c r="H1" s="14"/>
      <c r="I1" s="14" t="s">
        <v>6</v>
      </c>
      <c r="J1" s="190" t="s">
        <v>22</v>
      </c>
      <c r="K1" s="159"/>
      <c r="L1" s="159"/>
      <c r="M1" s="159"/>
      <c r="N1" s="159"/>
      <c r="O1" s="128"/>
      <c r="P1" s="14" t="s">
        <v>8</v>
      </c>
      <c r="Q1" s="7" t="s">
        <v>131</v>
      </c>
      <c r="R1" s="7" t="s">
        <v>133</v>
      </c>
      <c r="S1" s="21"/>
      <c r="T1" s="105" t="s">
        <v>135</v>
      </c>
    </row>
    <row r="2" spans="1:20" ht="16.5" customHeight="1">
      <c r="A2" s="190" t="s">
        <v>1</v>
      </c>
      <c r="B2" s="190"/>
      <c r="C2" s="190"/>
      <c r="D2" s="190"/>
      <c r="E2" s="159"/>
      <c r="F2" s="14"/>
      <c r="G2" s="25"/>
      <c r="H2" s="14"/>
      <c r="I2" s="14" t="s">
        <v>6</v>
      </c>
      <c r="J2" s="190" t="s">
        <v>9</v>
      </c>
      <c r="K2" s="159"/>
      <c r="L2" s="159"/>
      <c r="M2" s="159"/>
      <c r="N2" s="159"/>
      <c r="O2" s="27"/>
      <c r="P2" s="14" t="s">
        <v>20</v>
      </c>
      <c r="Q2" s="190" t="s">
        <v>132</v>
      </c>
      <c r="R2" s="7" t="s">
        <v>129</v>
      </c>
      <c r="S2" s="21"/>
      <c r="T2" s="105" t="s">
        <v>135</v>
      </c>
    </row>
    <row r="3" spans="1:20" ht="14.25">
      <c r="A3" s="190" t="s">
        <v>4</v>
      </c>
      <c r="B3" s="190"/>
      <c r="C3" s="190"/>
      <c r="D3" s="190"/>
      <c r="E3" s="159"/>
      <c r="F3" s="6"/>
      <c r="G3" s="106" t="e">
        <f>$G$2/$G$1</f>
        <v>#DIV/0!</v>
      </c>
      <c r="H3" s="6"/>
      <c r="I3" s="6"/>
      <c r="J3" s="190" t="s">
        <v>10</v>
      </c>
      <c r="K3" s="159"/>
      <c r="L3" s="159"/>
      <c r="M3" s="159"/>
      <c r="N3" s="159"/>
      <c r="O3" s="19"/>
      <c r="P3" s="14" t="s">
        <v>21</v>
      </c>
      <c r="Q3" s="159"/>
      <c r="R3" s="24" t="s">
        <v>130</v>
      </c>
      <c r="S3" s="21"/>
      <c r="T3" s="75" t="s">
        <v>136</v>
      </c>
    </row>
    <row r="4" spans="1:20" ht="14.25">
      <c r="A4" s="190" t="s">
        <v>2</v>
      </c>
      <c r="B4" s="190"/>
      <c r="C4" s="190"/>
      <c r="D4" s="190"/>
      <c r="E4" s="159"/>
      <c r="F4" s="14"/>
      <c r="G4" s="25"/>
      <c r="H4" s="14"/>
      <c r="I4" s="14" t="s">
        <v>7</v>
      </c>
      <c r="J4" s="197" t="s">
        <v>231</v>
      </c>
      <c r="K4" s="197"/>
      <c r="L4" s="197"/>
      <c r="M4" s="197"/>
      <c r="N4" s="197"/>
      <c r="O4" s="27"/>
      <c r="P4" s="14"/>
      <c r="Q4" s="183" t="s">
        <v>134</v>
      </c>
      <c r="R4" s="183"/>
      <c r="S4" s="21"/>
      <c r="T4" s="6"/>
    </row>
    <row r="5" spans="1:21" ht="14.25">
      <c r="A5" s="190" t="s">
        <v>3</v>
      </c>
      <c r="B5" s="190"/>
      <c r="C5" s="190"/>
      <c r="D5" s="190"/>
      <c r="E5" s="159"/>
      <c r="F5" s="14"/>
      <c r="G5" s="25"/>
      <c r="H5" s="14"/>
      <c r="I5" s="14" t="s">
        <v>8</v>
      </c>
      <c r="J5" s="190" t="s">
        <v>11</v>
      </c>
      <c r="K5" s="190"/>
      <c r="L5" s="190"/>
      <c r="M5" s="190"/>
      <c r="N5" s="190"/>
      <c r="O5" s="27"/>
      <c r="P5" s="6"/>
      <c r="Q5" s="190"/>
      <c r="R5" s="190"/>
      <c r="S5" s="127"/>
      <c r="T5" s="107"/>
      <c r="U5" s="5"/>
    </row>
    <row r="6" spans="1:20" ht="15" customHeight="1">
      <c r="A6" s="190" t="s">
        <v>14</v>
      </c>
      <c r="B6" s="190"/>
      <c r="C6" s="190"/>
      <c r="D6" s="190"/>
      <c r="E6" s="159"/>
      <c r="F6" s="6"/>
      <c r="G6" s="25"/>
      <c r="H6" s="6"/>
      <c r="I6" s="6"/>
      <c r="J6" s="198" t="s">
        <v>12</v>
      </c>
      <c r="K6" s="198"/>
      <c r="L6" s="198"/>
      <c r="M6" s="198"/>
      <c r="N6" s="198"/>
      <c r="O6" s="19"/>
      <c r="P6" s="6"/>
      <c r="Q6" s="8"/>
      <c r="R6" s="8"/>
      <c r="S6" s="6"/>
      <c r="T6" s="6"/>
    </row>
    <row r="7" spans="1:20" ht="14.25" customHeight="1">
      <c r="A7" s="190" t="s">
        <v>5</v>
      </c>
      <c r="B7" s="190"/>
      <c r="C7" s="190"/>
      <c r="D7" s="190"/>
      <c r="E7" s="159"/>
      <c r="F7" s="6"/>
      <c r="G7" s="108">
        <v>1.75</v>
      </c>
      <c r="H7" s="6"/>
      <c r="I7" s="6"/>
      <c r="J7" s="109"/>
      <c r="K7" s="110"/>
      <c r="L7" s="110"/>
      <c r="M7" s="110"/>
      <c r="N7" s="110"/>
      <c r="O7" s="205"/>
      <c r="P7" s="206"/>
      <c r="Q7" s="206"/>
      <c r="R7" s="30"/>
      <c r="S7" s="6"/>
      <c r="T7" s="6"/>
    </row>
    <row r="8" spans="1:20" ht="14.25">
      <c r="A8" s="190"/>
      <c r="B8" s="190"/>
      <c r="C8" s="190"/>
      <c r="D8" s="190"/>
      <c r="E8" s="159"/>
      <c r="F8" s="6"/>
      <c r="G8" s="205"/>
      <c r="H8" s="206"/>
      <c r="I8" s="206"/>
      <c r="J8" s="154"/>
      <c r="K8" s="154"/>
      <c r="L8" s="154"/>
      <c r="M8" s="154"/>
      <c r="N8" s="30"/>
      <c r="O8" s="30"/>
      <c r="P8" s="33"/>
      <c r="Q8" s="30"/>
      <c r="R8" s="30"/>
      <c r="S8" s="6"/>
      <c r="T8" s="6"/>
    </row>
    <row r="9" spans="1:20" ht="14.25">
      <c r="A9" s="162" t="s">
        <v>58</v>
      </c>
      <c r="B9" s="196"/>
      <c r="C9" s="196"/>
      <c r="D9" s="6"/>
      <c r="E9" s="6"/>
      <c r="F9" s="6"/>
      <c r="G9" s="36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6"/>
      <c r="T9" s="6"/>
    </row>
    <row r="10" spans="1:20" ht="14.25">
      <c r="A10" s="181" t="s">
        <v>13</v>
      </c>
      <c r="B10" s="167"/>
      <c r="C10" s="167"/>
      <c r="D10" s="167"/>
      <c r="E10" s="6"/>
      <c r="F10" s="6"/>
      <c r="G10" s="5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4.25">
      <c r="A11" s="159" t="s">
        <v>17</v>
      </c>
      <c r="B11" s="159"/>
      <c r="C11" s="159"/>
      <c r="D11" s="159"/>
      <c r="E11" s="167"/>
      <c r="F11" s="12" t="s">
        <v>16</v>
      </c>
      <c r="G11" s="111">
        <f>(O6)*9</f>
        <v>0</v>
      </c>
      <c r="H11" s="12" t="s">
        <v>15</v>
      </c>
      <c r="I11" s="112">
        <f>O5</f>
        <v>0</v>
      </c>
      <c r="J11" s="12" t="s">
        <v>18</v>
      </c>
      <c r="K11" s="12" t="s">
        <v>19</v>
      </c>
      <c r="L11" s="113">
        <f>G4-600*(G11+I11)</f>
        <v>0</v>
      </c>
      <c r="M11" s="181" t="s">
        <v>7</v>
      </c>
      <c r="N11" s="167"/>
      <c r="O11" s="6"/>
      <c r="P11" s="33"/>
      <c r="Q11" s="33"/>
      <c r="R11" s="33"/>
      <c r="S11" s="6"/>
      <c r="T11" s="33"/>
    </row>
    <row r="12" spans="1:20" ht="14.25">
      <c r="A12" s="181" t="s">
        <v>23</v>
      </c>
      <c r="B12" s="167"/>
      <c r="C12" s="167"/>
      <c r="D12" s="167"/>
      <c r="E12" s="167"/>
      <c r="F12" s="167"/>
      <c r="G12" s="167"/>
      <c r="H12" s="6"/>
      <c r="I12" s="6"/>
      <c r="J12" s="6"/>
      <c r="K12" s="6"/>
      <c r="L12" s="6"/>
      <c r="M12" s="6"/>
      <c r="N12" s="6"/>
      <c r="O12" s="6"/>
      <c r="P12" s="114"/>
      <c r="Q12" s="33"/>
      <c r="R12" s="33"/>
      <c r="S12" s="6"/>
      <c r="T12" s="33"/>
    </row>
    <row r="13" spans="1:20" ht="18.75">
      <c r="A13" s="14"/>
      <c r="B13" s="194" t="s">
        <v>24</v>
      </c>
      <c r="C13" s="195"/>
      <c r="D13" s="115" t="s">
        <v>26</v>
      </c>
      <c r="E13" s="115" t="s">
        <v>30</v>
      </c>
      <c r="F13" s="195" t="s">
        <v>27</v>
      </c>
      <c r="G13" s="195"/>
      <c r="H13" s="194" t="s">
        <v>31</v>
      </c>
      <c r="I13" s="194"/>
      <c r="J13" s="194" t="s">
        <v>28</v>
      </c>
      <c r="K13" s="195"/>
      <c r="L13" s="195"/>
      <c r="M13" s="6"/>
      <c r="N13" s="6"/>
      <c r="O13" s="6"/>
      <c r="P13" s="114"/>
      <c r="Q13" s="33"/>
      <c r="R13" s="33"/>
      <c r="S13" s="6"/>
      <c r="T13" s="33"/>
    </row>
    <row r="14" spans="1:20" ht="16.5">
      <c r="A14" s="14"/>
      <c r="B14" s="194" t="s">
        <v>25</v>
      </c>
      <c r="C14" s="195"/>
      <c r="D14" s="115">
        <v>0.85</v>
      </c>
      <c r="E14" s="116">
        <v>2</v>
      </c>
      <c r="F14" s="195">
        <v>1.11</v>
      </c>
      <c r="G14" s="195"/>
      <c r="H14" s="194">
        <v>0</v>
      </c>
      <c r="I14" s="194"/>
      <c r="J14" s="194" t="s">
        <v>29</v>
      </c>
      <c r="K14" s="195"/>
      <c r="L14" s="195"/>
      <c r="M14" s="6"/>
      <c r="N14" s="6"/>
      <c r="O14" s="6"/>
      <c r="P14" s="114"/>
      <c r="Q14" s="33"/>
      <c r="R14" s="33"/>
      <c r="S14" s="117"/>
      <c r="T14" s="33"/>
    </row>
    <row r="15" spans="1:20" ht="14.25">
      <c r="A15" s="14"/>
      <c r="B15" s="46"/>
      <c r="C15" s="41"/>
      <c r="D15" s="41"/>
      <c r="E15" s="50"/>
      <c r="F15" s="41"/>
      <c r="G15" s="41"/>
      <c r="H15" s="46"/>
      <c r="I15" s="46"/>
      <c r="J15" s="46"/>
      <c r="K15" s="41"/>
      <c r="L15" s="41"/>
      <c r="M15" s="6"/>
      <c r="N15" s="6"/>
      <c r="O15" s="6"/>
      <c r="P15" s="114"/>
      <c r="Q15" s="33"/>
      <c r="R15" s="33"/>
      <c r="S15" s="117"/>
      <c r="T15" s="33"/>
    </row>
    <row r="16" spans="1:20" ht="14.25">
      <c r="A16" s="159" t="s">
        <v>32</v>
      </c>
      <c r="B16" s="159"/>
      <c r="C16" s="39" t="s">
        <v>33</v>
      </c>
      <c r="D16" s="181" t="s">
        <v>35</v>
      </c>
      <c r="E16" s="191">
        <f>$D$14</f>
        <v>0.85</v>
      </c>
      <c r="F16" s="6"/>
      <c r="G16" s="118">
        <f>$L$11</f>
        <v>0</v>
      </c>
      <c r="H16" s="183" t="s">
        <v>15</v>
      </c>
      <c r="I16" s="192">
        <f>$E$14</f>
        <v>2</v>
      </c>
      <c r="J16" s="181" t="s">
        <v>34</v>
      </c>
      <c r="K16" s="167"/>
      <c r="L16" s="163">
        <f>(E16*L11/1000)+E14</f>
        <v>2</v>
      </c>
      <c r="M16" s="193" t="s">
        <v>36</v>
      </c>
      <c r="N16" s="193"/>
      <c r="O16" s="6"/>
      <c r="P16" s="33"/>
      <c r="Q16" s="33"/>
      <c r="R16" s="33"/>
      <c r="S16" s="41"/>
      <c r="T16" s="33"/>
    </row>
    <row r="17" spans="1:20" ht="14.25">
      <c r="A17" s="159"/>
      <c r="B17" s="159"/>
      <c r="C17" s="13">
        <v>1000</v>
      </c>
      <c r="D17" s="167"/>
      <c r="E17" s="191"/>
      <c r="F17" s="6"/>
      <c r="G17" s="55">
        <v>1000</v>
      </c>
      <c r="H17" s="158"/>
      <c r="I17" s="139"/>
      <c r="J17" s="167"/>
      <c r="K17" s="167"/>
      <c r="L17" s="163"/>
      <c r="M17" s="193"/>
      <c r="N17" s="193"/>
      <c r="O17" s="6"/>
      <c r="P17" s="33"/>
      <c r="Q17" s="33"/>
      <c r="R17" s="33"/>
      <c r="S17" s="41"/>
      <c r="T17" s="33"/>
    </row>
    <row r="18" spans="1:20" ht="14.25">
      <c r="A18" s="159" t="s">
        <v>37</v>
      </c>
      <c r="B18" s="159"/>
      <c r="C18" s="39" t="s">
        <v>33</v>
      </c>
      <c r="D18" s="181" t="s">
        <v>38</v>
      </c>
      <c r="E18" s="191">
        <f>$F$14</f>
        <v>1.11</v>
      </c>
      <c r="F18" s="6"/>
      <c r="G18" s="118">
        <f>$L$11</f>
        <v>0</v>
      </c>
      <c r="H18" s="183" t="s">
        <v>15</v>
      </c>
      <c r="I18" s="208">
        <f>$H$14</f>
        <v>0</v>
      </c>
      <c r="J18" s="181" t="s">
        <v>34</v>
      </c>
      <c r="K18" s="167"/>
      <c r="L18" s="163">
        <f>($E$18*$G$18/1000)+$I$18</f>
        <v>0</v>
      </c>
      <c r="M18" s="193" t="s">
        <v>36</v>
      </c>
      <c r="N18" s="193"/>
      <c r="O18" s="6"/>
      <c r="P18" s="6"/>
      <c r="Q18" s="6"/>
      <c r="R18" s="6"/>
      <c r="S18" s="13"/>
      <c r="T18" s="6"/>
    </row>
    <row r="19" spans="1:20" ht="14.25">
      <c r="A19" s="159"/>
      <c r="B19" s="159"/>
      <c r="C19" s="13">
        <v>1000</v>
      </c>
      <c r="D19" s="167"/>
      <c r="E19" s="191"/>
      <c r="F19" s="6"/>
      <c r="G19" s="55">
        <v>1000</v>
      </c>
      <c r="H19" s="158"/>
      <c r="I19" s="208"/>
      <c r="J19" s="167"/>
      <c r="K19" s="167"/>
      <c r="L19" s="163"/>
      <c r="M19" s="193"/>
      <c r="N19" s="193"/>
      <c r="O19" s="6"/>
      <c r="P19" s="6"/>
      <c r="Q19" s="6"/>
      <c r="R19" s="6"/>
      <c r="S19" s="13"/>
      <c r="T19" s="6"/>
    </row>
    <row r="20" spans="1:20" ht="14.25">
      <c r="A20" s="181" t="s">
        <v>39</v>
      </c>
      <c r="B20" s="167"/>
      <c r="C20" s="167"/>
      <c r="D20" s="6"/>
      <c r="E20" s="6"/>
      <c r="F20" s="6"/>
      <c r="G20" s="5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3"/>
      <c r="T20" s="6"/>
    </row>
    <row r="21" spans="1:20" ht="14.25">
      <c r="A21" s="159" t="s">
        <v>40</v>
      </c>
      <c r="B21" s="159"/>
      <c r="C21" s="155">
        <v>21</v>
      </c>
      <c r="D21" s="133"/>
      <c r="E21" s="210">
        <v>21</v>
      </c>
      <c r="F21" s="211"/>
      <c r="G21" s="211"/>
      <c r="H21" s="183" t="s">
        <v>19</v>
      </c>
      <c r="I21" s="191">
        <f>21/(21-$O$1)</f>
        <v>1</v>
      </c>
      <c r="J21" s="14"/>
      <c r="K21" s="6"/>
      <c r="L21" s="52"/>
      <c r="M21" s="18"/>
      <c r="N21" s="18"/>
      <c r="O21" s="6"/>
      <c r="P21" s="6"/>
      <c r="Q21" s="6"/>
      <c r="R21" s="6"/>
      <c r="S21" s="13"/>
      <c r="T21" s="6"/>
    </row>
    <row r="22" spans="1:20" ht="16.5">
      <c r="A22" s="159"/>
      <c r="B22" s="159"/>
      <c r="C22" s="183" t="s">
        <v>41</v>
      </c>
      <c r="D22" s="167"/>
      <c r="E22" s="190" t="s">
        <v>42</v>
      </c>
      <c r="F22" s="159"/>
      <c r="G22" s="119">
        <f>O1</f>
        <v>0</v>
      </c>
      <c r="H22" s="158"/>
      <c r="I22" s="191"/>
      <c r="J22" s="6"/>
      <c r="K22" s="6"/>
      <c r="L22" s="52"/>
      <c r="M22" s="18"/>
      <c r="N22" s="18"/>
      <c r="O22" s="6"/>
      <c r="P22" s="6"/>
      <c r="Q22" s="6"/>
      <c r="R22" s="6"/>
      <c r="S22" s="13"/>
      <c r="T22" s="6"/>
    </row>
    <row r="23" spans="1:20" ht="14.25">
      <c r="A23" s="181" t="s">
        <v>43</v>
      </c>
      <c r="B23" s="167"/>
      <c r="C23" s="167"/>
      <c r="D23" s="167"/>
      <c r="E23" s="167"/>
      <c r="F23" s="6"/>
      <c r="G23" s="5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3"/>
      <c r="T23" s="6"/>
    </row>
    <row r="24" spans="1:20" ht="18.75">
      <c r="A24" s="159" t="s">
        <v>44</v>
      </c>
      <c r="B24" s="167"/>
      <c r="C24" s="167"/>
      <c r="D24" s="167"/>
      <c r="E24" s="42">
        <f>$L$18</f>
        <v>0</v>
      </c>
      <c r="F24" s="212">
        <f>I21</f>
        <v>1</v>
      </c>
      <c r="G24" s="213"/>
      <c r="H24" s="57" t="s">
        <v>45</v>
      </c>
      <c r="I24" s="58">
        <f>$L$16</f>
        <v>2</v>
      </c>
      <c r="J24" s="183" t="s">
        <v>34</v>
      </c>
      <c r="K24" s="158"/>
      <c r="L24" s="52">
        <f>$L$18+(($I$21-1)*$L$16)</f>
        <v>0</v>
      </c>
      <c r="M24" s="193" t="s">
        <v>46</v>
      </c>
      <c r="N24" s="193"/>
      <c r="O24" s="167"/>
      <c r="P24" s="6"/>
      <c r="Q24" s="6"/>
      <c r="R24" s="6"/>
      <c r="S24" s="13"/>
      <c r="T24" s="6"/>
    </row>
    <row r="25" spans="1:20" ht="14.25">
      <c r="A25" s="181" t="s">
        <v>47</v>
      </c>
      <c r="B25" s="167"/>
      <c r="C25" s="167"/>
      <c r="D25" s="167"/>
      <c r="E25" s="167"/>
      <c r="F25" s="6"/>
      <c r="G25" s="5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3"/>
      <c r="T25" s="6"/>
    </row>
    <row r="26" spans="1:20" ht="18.75">
      <c r="A26" s="159" t="s">
        <v>48</v>
      </c>
      <c r="B26" s="167"/>
      <c r="C26" s="167"/>
      <c r="D26" s="167"/>
      <c r="E26" s="42">
        <f>$L$24</f>
        <v>0</v>
      </c>
      <c r="F26" s="184">
        <f>11.2*$O$6+1.24*$O$5</f>
        <v>0</v>
      </c>
      <c r="G26" s="185"/>
      <c r="H26" s="12" t="s">
        <v>49</v>
      </c>
      <c r="I26" s="58">
        <f>E26-F26</f>
        <v>0</v>
      </c>
      <c r="J26" s="199" t="s">
        <v>29</v>
      </c>
      <c r="K26" s="193"/>
      <c r="L26" s="193"/>
      <c r="M26" s="18"/>
      <c r="N26" s="18"/>
      <c r="O26" s="6"/>
      <c r="P26" s="6"/>
      <c r="Q26" s="6"/>
      <c r="R26" s="6"/>
      <c r="S26" s="13"/>
      <c r="T26" s="6"/>
    </row>
    <row r="27" spans="1:20" ht="14.25">
      <c r="A27" s="181" t="s">
        <v>50</v>
      </c>
      <c r="B27" s="167"/>
      <c r="C27" s="167"/>
      <c r="D27" s="167"/>
      <c r="E27" s="167"/>
      <c r="F27" s="6"/>
      <c r="G27" s="5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13"/>
      <c r="T27" s="6"/>
    </row>
    <row r="28" spans="1:20" ht="18.75">
      <c r="A28" s="159" t="s">
        <v>51</v>
      </c>
      <c r="B28" s="167"/>
      <c r="C28" s="167"/>
      <c r="D28" s="167"/>
      <c r="E28" s="56">
        <f>$G$1</f>
        <v>0</v>
      </c>
      <c r="F28" s="179">
        <f>$G$6</f>
        <v>0</v>
      </c>
      <c r="G28" s="180"/>
      <c r="H28" s="12" t="s">
        <v>45</v>
      </c>
      <c r="I28" s="58">
        <f>$L$24</f>
        <v>0</v>
      </c>
      <c r="J28" s="183" t="s">
        <v>34</v>
      </c>
      <c r="K28" s="158"/>
      <c r="L28" s="207">
        <f>$G$1*$G$6*$L$24</f>
        <v>0</v>
      </c>
      <c r="M28" s="193"/>
      <c r="N28" s="18"/>
      <c r="O28" s="18"/>
      <c r="P28" s="6"/>
      <c r="Q28" s="6"/>
      <c r="R28" s="56"/>
      <c r="S28" s="13"/>
      <c r="T28" s="6"/>
    </row>
    <row r="29" spans="1:20" ht="14.25">
      <c r="A29" s="181" t="s">
        <v>52</v>
      </c>
      <c r="B29" s="167"/>
      <c r="C29" s="167"/>
      <c r="D29" s="167"/>
      <c r="E29" s="167"/>
      <c r="F29" s="6"/>
      <c r="G29" s="5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3"/>
      <c r="T29" s="6"/>
    </row>
    <row r="30" spans="1:20" ht="18.75">
      <c r="A30" s="159" t="s">
        <v>53</v>
      </c>
      <c r="B30" s="167"/>
      <c r="C30" s="167"/>
      <c r="D30" s="167"/>
      <c r="E30" s="182">
        <f>$L$28</f>
        <v>0</v>
      </c>
      <c r="F30" s="158"/>
      <c r="G30" s="120" t="e">
        <f>$G$2/$G$1</f>
        <v>#DIV/0!</v>
      </c>
      <c r="H30" s="12" t="s">
        <v>19</v>
      </c>
      <c r="I30" s="191" t="e">
        <f>$E$30*$G$30</f>
        <v>#DIV/0!</v>
      </c>
      <c r="J30" s="158"/>
      <c r="K30" s="166" t="s">
        <v>181</v>
      </c>
      <c r="L30" s="166"/>
      <c r="M30" s="18"/>
      <c r="N30" s="18"/>
      <c r="O30" s="18"/>
      <c r="P30" s="6"/>
      <c r="Q30" s="6"/>
      <c r="R30" s="56"/>
      <c r="S30" s="13"/>
      <c r="T30" s="6"/>
    </row>
    <row r="31" spans="1:20" ht="14.25">
      <c r="A31" s="181" t="s">
        <v>54</v>
      </c>
      <c r="B31" s="167"/>
      <c r="C31" s="167"/>
      <c r="D31" s="167"/>
      <c r="E31" s="167"/>
      <c r="F31" s="6"/>
      <c r="G31" s="5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3"/>
      <c r="T31" s="6"/>
    </row>
    <row r="32" spans="1:20" ht="18.75">
      <c r="A32" s="159" t="s">
        <v>55</v>
      </c>
      <c r="B32" s="167"/>
      <c r="C32" s="167"/>
      <c r="D32" s="167"/>
      <c r="E32" s="56">
        <f>$G$1</f>
        <v>0</v>
      </c>
      <c r="F32" s="179">
        <f>$G$6</f>
        <v>0</v>
      </c>
      <c r="G32" s="180"/>
      <c r="H32" s="12" t="s">
        <v>45</v>
      </c>
      <c r="I32" s="58">
        <f>$I$26</f>
        <v>0</v>
      </c>
      <c r="J32" s="183" t="s">
        <v>34</v>
      </c>
      <c r="K32" s="158"/>
      <c r="L32" s="207">
        <f>$G$1*$G$6*$I$26</f>
        <v>0</v>
      </c>
      <c r="M32" s="193"/>
      <c r="N32" s="18"/>
      <c r="O32" s="18"/>
      <c r="P32" s="6"/>
      <c r="Q32" s="6"/>
      <c r="R32" s="56"/>
      <c r="S32" s="13"/>
      <c r="T32" s="6"/>
    </row>
    <row r="33" spans="1:20" ht="14.25">
      <c r="A33" s="181" t="s">
        <v>56</v>
      </c>
      <c r="B33" s="167"/>
      <c r="C33" s="167"/>
      <c r="D33" s="167"/>
      <c r="E33" s="167"/>
      <c r="F33" s="6"/>
      <c r="G33" s="5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3"/>
      <c r="T33" s="6"/>
    </row>
    <row r="34" spans="1:20" ht="18.75">
      <c r="A34" s="159" t="s">
        <v>57</v>
      </c>
      <c r="B34" s="167"/>
      <c r="C34" s="167"/>
      <c r="D34" s="167"/>
      <c r="E34" s="182">
        <f>$L$32</f>
        <v>0</v>
      </c>
      <c r="F34" s="158"/>
      <c r="G34" s="120" t="e">
        <f>$G$2/$G$1</f>
        <v>#DIV/0!</v>
      </c>
      <c r="H34" s="12" t="s">
        <v>19</v>
      </c>
      <c r="I34" s="191" t="e">
        <f>$E$34*$G$34</f>
        <v>#DIV/0!</v>
      </c>
      <c r="J34" s="158"/>
      <c r="K34" s="209" t="s">
        <v>60</v>
      </c>
      <c r="L34" s="209"/>
      <c r="M34" s="18"/>
      <c r="N34" s="18"/>
      <c r="O34" s="18"/>
      <c r="P34" s="6"/>
      <c r="Q34" s="6"/>
      <c r="R34" s="56"/>
      <c r="S34" s="13"/>
      <c r="T34" s="6"/>
    </row>
    <row r="35" spans="1:20" ht="14.25">
      <c r="A35" s="6"/>
      <c r="B35" s="6"/>
      <c r="C35" s="6"/>
      <c r="D35" s="6"/>
      <c r="E35" s="6"/>
      <c r="F35" s="6"/>
      <c r="G35" s="5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3"/>
      <c r="T35" s="6"/>
    </row>
    <row r="36" spans="1:20" ht="14.25">
      <c r="A36" s="162" t="s">
        <v>59</v>
      </c>
      <c r="B36" s="167"/>
      <c r="C36" s="6"/>
      <c r="D36" s="6"/>
      <c r="E36" s="6"/>
      <c r="F36" s="6"/>
      <c r="G36" s="5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3"/>
      <c r="T36" s="6"/>
    </row>
    <row r="37" spans="1:20" ht="14.25">
      <c r="A37" s="170" t="s">
        <v>127</v>
      </c>
      <c r="B37" s="167"/>
      <c r="C37" s="167"/>
      <c r="D37" s="6"/>
      <c r="E37" s="6"/>
      <c r="F37" s="6"/>
      <c r="G37" s="5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3"/>
      <c r="T37" s="6"/>
    </row>
    <row r="38" spans="1:20" ht="17.25">
      <c r="A38" s="159" t="s">
        <v>128</v>
      </c>
      <c r="B38" s="159"/>
      <c r="C38" s="159"/>
      <c r="D38" s="66">
        <f>IF(O4=0,S1*S1/4*3.14,S2*S3)</f>
        <v>0</v>
      </c>
      <c r="E38" s="67" t="s">
        <v>137</v>
      </c>
      <c r="F38" s="6"/>
      <c r="G38" s="13"/>
      <c r="H38" s="6"/>
      <c r="I38" s="54"/>
      <c r="J38" s="6"/>
      <c r="K38" s="6"/>
      <c r="L38" s="52"/>
      <c r="M38" s="61"/>
      <c r="N38" s="61"/>
      <c r="O38" s="6"/>
      <c r="P38" s="6"/>
      <c r="Q38" s="6"/>
      <c r="R38" s="6"/>
      <c r="S38" s="13"/>
      <c r="T38" s="6"/>
    </row>
    <row r="39" spans="1:20" ht="14.25">
      <c r="A39" s="170" t="s">
        <v>138</v>
      </c>
      <c r="B39" s="167"/>
      <c r="C39" s="167"/>
      <c r="D39" s="6"/>
      <c r="E39" s="6"/>
      <c r="F39" s="6"/>
      <c r="G39" s="5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3"/>
      <c r="T39" s="6"/>
    </row>
    <row r="40" spans="1:20" ht="14.25" customHeight="1">
      <c r="A40" s="159" t="s">
        <v>139</v>
      </c>
      <c r="B40" s="159"/>
      <c r="C40" s="159"/>
      <c r="D40" s="39" t="s">
        <v>141</v>
      </c>
      <c r="E40" s="178" t="s">
        <v>143</v>
      </c>
      <c r="F40" s="155" t="s">
        <v>142</v>
      </c>
      <c r="G40" s="155"/>
      <c r="H40" s="157" t="s">
        <v>143</v>
      </c>
      <c r="I40" s="39">
        <v>1</v>
      </c>
      <c r="J40" s="157" t="s">
        <v>144</v>
      </c>
      <c r="K40" s="158"/>
      <c r="L40" s="121">
        <f>L28</f>
        <v>0</v>
      </c>
      <c r="M40" s="178" t="s">
        <v>143</v>
      </c>
      <c r="N40" s="39">
        <f>273+O2</f>
        <v>273</v>
      </c>
      <c r="O40" s="204">
        <v>1</v>
      </c>
      <c r="P40" s="155"/>
      <c r="Q40" s="201" t="e">
        <f>(L40/L41)*(N40/N41)*(1/3600)</f>
        <v>#DIV/0!</v>
      </c>
      <c r="R40" s="6"/>
      <c r="S40" s="13"/>
      <c r="T40" s="6"/>
    </row>
    <row r="41" spans="1:20" ht="14.25">
      <c r="A41" s="167"/>
      <c r="B41" s="167"/>
      <c r="C41" s="167"/>
      <c r="D41" s="13" t="s">
        <v>140</v>
      </c>
      <c r="E41" s="158"/>
      <c r="F41" s="156">
        <v>273</v>
      </c>
      <c r="G41" s="156"/>
      <c r="H41" s="158"/>
      <c r="I41" s="13">
        <v>3600</v>
      </c>
      <c r="J41" s="158"/>
      <c r="K41" s="158"/>
      <c r="L41" s="79">
        <f>D38</f>
        <v>0</v>
      </c>
      <c r="M41" s="158"/>
      <c r="N41" s="40">
        <v>273</v>
      </c>
      <c r="O41" s="203">
        <v>3600</v>
      </c>
      <c r="P41" s="203"/>
      <c r="Q41" s="201"/>
      <c r="R41" s="6"/>
      <c r="S41" s="13"/>
      <c r="T41" s="6"/>
    </row>
    <row r="42" spans="1:20" ht="14.25">
      <c r="A42" s="170" t="s">
        <v>145</v>
      </c>
      <c r="B42" s="167"/>
      <c r="C42" s="167"/>
      <c r="D42" s="6"/>
      <c r="E42" s="6"/>
      <c r="F42" s="6"/>
      <c r="G42" s="55"/>
      <c r="H42" s="6"/>
      <c r="I42" s="6"/>
      <c r="J42" s="6"/>
      <c r="K42" s="6"/>
      <c r="L42" s="6"/>
      <c r="M42" s="6"/>
      <c r="N42" s="6"/>
      <c r="O42" s="6"/>
      <c r="P42" s="6"/>
      <c r="Q42" s="33"/>
      <c r="R42" s="6"/>
      <c r="S42" s="13"/>
      <c r="T42" s="6"/>
    </row>
    <row r="43" spans="1:20" ht="17.25">
      <c r="A43" s="159" t="s">
        <v>146</v>
      </c>
      <c r="B43" s="159"/>
      <c r="C43" s="159"/>
      <c r="D43" s="167" t="s">
        <v>147</v>
      </c>
      <c r="E43" s="167"/>
      <c r="F43" s="167"/>
      <c r="G43" s="71" t="e">
        <f>Q40</f>
        <v>#DIV/0!</v>
      </c>
      <c r="H43" s="68" t="s">
        <v>143</v>
      </c>
      <c r="I43" s="72" t="e">
        <f>G3</f>
        <v>#DIV/0!</v>
      </c>
      <c r="J43" s="157" t="s">
        <v>144</v>
      </c>
      <c r="K43" s="158"/>
      <c r="L43" s="73" t="e">
        <f>G43*I43</f>
        <v>#DIV/0!</v>
      </c>
      <c r="M43" s="65" t="s">
        <v>148</v>
      </c>
      <c r="N43" s="6"/>
      <c r="O43" s="6"/>
      <c r="P43" s="6"/>
      <c r="Q43" s="6"/>
      <c r="R43" s="6"/>
      <c r="S43" s="13"/>
      <c r="T43" s="6"/>
    </row>
    <row r="44" spans="1:20" ht="14.25">
      <c r="A44" s="6"/>
      <c r="B44" s="6"/>
      <c r="C44" s="6"/>
      <c r="D44" s="6"/>
      <c r="E44" s="6"/>
      <c r="F44" s="6"/>
      <c r="G44" s="5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3"/>
      <c r="T44" s="6"/>
    </row>
    <row r="45" spans="1:20" ht="14.25">
      <c r="A45" s="162" t="s">
        <v>149</v>
      </c>
      <c r="B45" s="167"/>
      <c r="C45" s="167"/>
      <c r="D45" s="167"/>
      <c r="E45" s="167"/>
      <c r="F45" s="6"/>
      <c r="G45" s="5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3"/>
      <c r="T45" s="6"/>
    </row>
    <row r="46" spans="1:20" ht="14.25">
      <c r="A46" s="170" t="s">
        <v>150</v>
      </c>
      <c r="B46" s="167"/>
      <c r="C46" s="167"/>
      <c r="D46" s="167"/>
      <c r="E46" s="167"/>
      <c r="F46" s="6"/>
      <c r="G46" s="5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3"/>
      <c r="T46" s="6"/>
    </row>
    <row r="47" spans="1:20" ht="18.75">
      <c r="A47" s="6"/>
      <c r="B47" s="167" t="s">
        <v>151</v>
      </c>
      <c r="C47" s="18">
        <v>1.36</v>
      </c>
      <c r="D47" s="6" t="s">
        <v>152</v>
      </c>
      <c r="E47" s="6"/>
      <c r="F47" s="6"/>
      <c r="G47" s="39">
        <v>1.36</v>
      </c>
      <c r="H47" s="133" t="e">
        <f>Q40*L28</f>
        <v>#DIV/0!</v>
      </c>
      <c r="I47" s="133"/>
      <c r="J47" s="157" t="s">
        <v>144</v>
      </c>
      <c r="K47" s="158"/>
      <c r="L47" s="163" t="e">
        <f>(1.36*((L28*Q40)^0.5))/(100+(258/H49))</f>
        <v>#DIV/0!</v>
      </c>
      <c r="M47" s="170" t="s">
        <v>167</v>
      </c>
      <c r="N47" s="6"/>
      <c r="O47" s="6"/>
      <c r="P47" s="6"/>
      <c r="Q47" s="6"/>
      <c r="R47" s="6"/>
      <c r="S47" s="13"/>
      <c r="T47" s="6"/>
    </row>
    <row r="48" spans="1:20" ht="14.25">
      <c r="A48" s="6"/>
      <c r="B48" s="167"/>
      <c r="C48" s="173" t="s">
        <v>153</v>
      </c>
      <c r="D48" s="74">
        <v>258</v>
      </c>
      <c r="E48" s="6"/>
      <c r="F48" s="6"/>
      <c r="G48" s="174" t="s">
        <v>153</v>
      </c>
      <c r="H48" s="175">
        <v>258</v>
      </c>
      <c r="I48" s="176"/>
      <c r="J48" s="158"/>
      <c r="K48" s="158"/>
      <c r="L48" s="163"/>
      <c r="M48" s="167"/>
      <c r="N48" s="6"/>
      <c r="O48" s="6"/>
      <c r="P48" s="6"/>
      <c r="Q48" s="6"/>
      <c r="R48" s="6"/>
      <c r="S48" s="13"/>
      <c r="T48" s="6"/>
    </row>
    <row r="49" spans="1:20" ht="14.25">
      <c r="A49" s="6"/>
      <c r="B49" s="167"/>
      <c r="C49" s="159"/>
      <c r="D49" s="13" t="s">
        <v>154</v>
      </c>
      <c r="E49" s="6"/>
      <c r="F49" s="6"/>
      <c r="G49" s="159"/>
      <c r="H49" s="177" t="e">
        <f>Q40</f>
        <v>#DIV/0!</v>
      </c>
      <c r="I49" s="167"/>
      <c r="J49" s="158"/>
      <c r="K49" s="158"/>
      <c r="L49" s="163"/>
      <c r="M49" s="167"/>
      <c r="N49" s="6"/>
      <c r="O49" s="6"/>
      <c r="P49" s="6"/>
      <c r="Q49" s="6"/>
      <c r="R49" s="6"/>
      <c r="S49" s="13"/>
      <c r="T49" s="6"/>
    </row>
    <row r="50" spans="1:20" ht="14.25">
      <c r="A50" s="170" t="s">
        <v>156</v>
      </c>
      <c r="B50" s="167"/>
      <c r="C50" s="167"/>
      <c r="D50" s="167"/>
      <c r="E50" s="167"/>
      <c r="F50" s="6"/>
      <c r="G50" s="5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3"/>
      <c r="T50" s="6"/>
    </row>
    <row r="51" spans="1:20" ht="14.25">
      <c r="A51" s="6"/>
      <c r="B51" s="159" t="s">
        <v>155</v>
      </c>
      <c r="C51" s="155">
        <v>58.4</v>
      </c>
      <c r="D51" s="155"/>
      <c r="E51" s="158" t="s">
        <v>158</v>
      </c>
      <c r="F51" s="158"/>
      <c r="G51" s="158"/>
      <c r="H51" s="155" t="s">
        <v>154</v>
      </c>
      <c r="I51" s="155"/>
      <c r="J51" s="168" t="s">
        <v>159</v>
      </c>
      <c r="K51" s="167"/>
      <c r="L51" s="167"/>
      <c r="M51" s="6"/>
      <c r="N51" s="6"/>
      <c r="O51" s="6"/>
      <c r="P51" s="6"/>
      <c r="Q51" s="6"/>
      <c r="R51" s="6"/>
      <c r="S51" s="13"/>
      <c r="T51" s="6"/>
    </row>
    <row r="52" spans="1:20" ht="18.75">
      <c r="A52" s="6"/>
      <c r="B52" s="159"/>
      <c r="C52" s="156" t="s">
        <v>152</v>
      </c>
      <c r="D52" s="156"/>
      <c r="E52" s="158"/>
      <c r="F52" s="158"/>
      <c r="G52" s="158"/>
      <c r="H52" s="157" t="s">
        <v>157</v>
      </c>
      <c r="I52" s="158"/>
      <c r="J52" s="168"/>
      <c r="K52" s="167"/>
      <c r="L52" s="167"/>
      <c r="M52" s="6"/>
      <c r="N52" s="6"/>
      <c r="O52" s="6"/>
      <c r="P52" s="6"/>
      <c r="Q52" s="6"/>
      <c r="R52" s="6"/>
      <c r="S52" s="13"/>
      <c r="T52" s="6"/>
    </row>
    <row r="53" spans="1:20" ht="14.25">
      <c r="A53" s="6"/>
      <c r="B53" s="159" t="s">
        <v>160</v>
      </c>
      <c r="C53" s="155">
        <v>58.4</v>
      </c>
      <c r="D53" s="155"/>
      <c r="E53" s="158" t="s">
        <v>158</v>
      </c>
      <c r="F53" s="158"/>
      <c r="G53" s="158"/>
      <c r="H53" s="160" t="e">
        <f>Q40</f>
        <v>#DIV/0!</v>
      </c>
      <c r="I53" s="161"/>
      <c r="J53" s="168" t="s">
        <v>166</v>
      </c>
      <c r="K53" s="167"/>
      <c r="L53" s="167"/>
      <c r="M53" s="163" t="e">
        <f>(58.4/((C54*D54)^0.5))*((1460-(296*(H49/(H54-15)))))+1</f>
        <v>#DIV/0!</v>
      </c>
      <c r="N53" s="6"/>
      <c r="O53" s="6"/>
      <c r="P53" s="6"/>
      <c r="Q53" s="6"/>
      <c r="R53" s="6"/>
      <c r="S53" s="13"/>
      <c r="T53" s="6"/>
    </row>
    <row r="54" spans="1:20" ht="14.25">
      <c r="A54" s="6"/>
      <c r="B54" s="159"/>
      <c r="C54" s="76">
        <f>L28</f>
        <v>0</v>
      </c>
      <c r="D54" s="77" t="e">
        <f>Q40</f>
        <v>#DIV/0!</v>
      </c>
      <c r="E54" s="158"/>
      <c r="F54" s="158"/>
      <c r="G54" s="158"/>
      <c r="H54" s="214">
        <f>O2</f>
        <v>0</v>
      </c>
      <c r="I54" s="215"/>
      <c r="J54" s="168"/>
      <c r="K54" s="167"/>
      <c r="L54" s="167"/>
      <c r="M54" s="163"/>
      <c r="N54" s="6"/>
      <c r="O54" s="6"/>
      <c r="P54" s="6"/>
      <c r="Q54" s="6"/>
      <c r="R54" s="6"/>
      <c r="S54" s="13"/>
      <c r="T54" s="6"/>
    </row>
    <row r="55" spans="1:20" ht="14.25">
      <c r="A55" s="170" t="s">
        <v>161</v>
      </c>
      <c r="B55" s="167"/>
      <c r="C55" s="167"/>
      <c r="D55" s="167"/>
      <c r="E55" s="167"/>
      <c r="F55" s="6"/>
      <c r="G55" s="5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3"/>
      <c r="T55" s="6"/>
    </row>
    <row r="56" spans="1:20" ht="14.25">
      <c r="A56" s="6"/>
      <c r="B56" s="167" t="s">
        <v>165</v>
      </c>
      <c r="C56" s="167"/>
      <c r="D56" s="167"/>
      <c r="E56" s="167"/>
      <c r="F56" s="167"/>
      <c r="G56" s="167"/>
      <c r="H56" s="167"/>
      <c r="I56" s="167"/>
      <c r="J56" s="155">
        <v>1</v>
      </c>
      <c r="K56" s="155"/>
      <c r="L56" s="170" t="s">
        <v>163</v>
      </c>
      <c r="M56" s="6"/>
      <c r="N56" s="6"/>
      <c r="O56" s="6"/>
      <c r="P56" s="6"/>
      <c r="Q56" s="6"/>
      <c r="R56" s="6"/>
      <c r="S56" s="13"/>
      <c r="T56" s="6"/>
    </row>
    <row r="57" spans="1:20" ht="14.25">
      <c r="A57" s="6"/>
      <c r="B57" s="167"/>
      <c r="C57" s="167"/>
      <c r="D57" s="167"/>
      <c r="E57" s="167"/>
      <c r="F57" s="167"/>
      <c r="G57" s="167"/>
      <c r="H57" s="167"/>
      <c r="I57" s="167"/>
      <c r="J57" s="158" t="s">
        <v>162</v>
      </c>
      <c r="K57" s="158"/>
      <c r="L57" s="167"/>
      <c r="M57" s="6"/>
      <c r="N57" s="6"/>
      <c r="O57" s="6"/>
      <c r="P57" s="6"/>
      <c r="Q57" s="6"/>
      <c r="R57" s="6"/>
      <c r="S57" s="13"/>
      <c r="T57" s="6"/>
    </row>
    <row r="58" spans="1:20" ht="14.25">
      <c r="A58" s="6"/>
      <c r="B58" s="167" t="s">
        <v>164</v>
      </c>
      <c r="C58" s="167"/>
      <c r="D58" s="167"/>
      <c r="E58" s="135">
        <f>L28</f>
        <v>0</v>
      </c>
      <c r="F58" s="6"/>
      <c r="G58" s="139">
        <f>O2</f>
        <v>0</v>
      </c>
      <c r="H58" s="167" t="s">
        <v>228</v>
      </c>
      <c r="I58" s="167"/>
      <c r="J58" s="167"/>
      <c r="K58" s="167"/>
      <c r="L58" s="169" t="e">
        <f>M53</f>
        <v>#DIV/0!</v>
      </c>
      <c r="M58" s="39">
        <v>1</v>
      </c>
      <c r="N58" s="170" t="s">
        <v>163</v>
      </c>
      <c r="O58" s="6"/>
      <c r="P58" s="6"/>
      <c r="Q58" s="6"/>
      <c r="R58" s="6"/>
      <c r="S58" s="13"/>
      <c r="T58" s="6"/>
    </row>
    <row r="59" spans="1:20" ht="14.25">
      <c r="A59" s="6"/>
      <c r="B59" s="167"/>
      <c r="C59" s="167"/>
      <c r="D59" s="167"/>
      <c r="E59" s="167"/>
      <c r="F59" s="6"/>
      <c r="G59" s="137"/>
      <c r="H59" s="167"/>
      <c r="I59" s="167"/>
      <c r="J59" s="167"/>
      <c r="K59" s="167"/>
      <c r="L59" s="169"/>
      <c r="M59" s="122" t="e">
        <f>M53</f>
        <v>#DIV/0!</v>
      </c>
      <c r="N59" s="167"/>
      <c r="O59" s="6"/>
      <c r="P59" s="6"/>
      <c r="Q59" s="6"/>
      <c r="R59" s="6"/>
      <c r="S59" s="13"/>
      <c r="T59" s="6"/>
    </row>
    <row r="60" spans="1:20" ht="14.25">
      <c r="A60" s="6"/>
      <c r="B60" s="8" t="s">
        <v>19</v>
      </c>
      <c r="C60" s="52" t="e">
        <f>(5.89/10000000)*L28*(G58-15)*(2.3*LOG(M53,10)+(1/M53)-1)</f>
        <v>#DIV/0!</v>
      </c>
      <c r="D60" s="6" t="s">
        <v>21</v>
      </c>
      <c r="E60" s="6"/>
      <c r="F60" s="6"/>
      <c r="G60" s="5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13"/>
      <c r="T60" s="6"/>
    </row>
    <row r="61" spans="1:20" ht="14.25">
      <c r="A61" s="170" t="s">
        <v>168</v>
      </c>
      <c r="B61" s="167"/>
      <c r="C61" s="167"/>
      <c r="D61" s="167"/>
      <c r="E61" s="167"/>
      <c r="F61" s="6"/>
      <c r="G61" s="5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13"/>
      <c r="T61" s="6"/>
    </row>
    <row r="62" spans="1:20" ht="14.25">
      <c r="A62" s="6"/>
      <c r="B62" s="138" t="s">
        <v>169</v>
      </c>
      <c r="C62" s="138"/>
      <c r="D62" s="123" t="str">
        <f>IF(S4=0,"無","有")</f>
        <v>無</v>
      </c>
      <c r="E62" s="67"/>
      <c r="F62" s="43"/>
      <c r="G62" s="5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3"/>
      <c r="T62" s="6"/>
    </row>
    <row r="63" spans="1:20" ht="18.75">
      <c r="A63" s="6"/>
      <c r="B63" s="153" t="s">
        <v>170</v>
      </c>
      <c r="C63" s="154"/>
      <c r="D63" s="154"/>
      <c r="E63" s="154"/>
      <c r="F63" s="154"/>
      <c r="G63" s="6"/>
      <c r="H63" s="6"/>
      <c r="I63" s="6"/>
      <c r="J63" s="6"/>
      <c r="K63" s="6"/>
      <c r="L63" s="81"/>
      <c r="M63" s="6"/>
      <c r="N63" s="6"/>
      <c r="O63" s="6"/>
      <c r="P63" s="6"/>
      <c r="Q63" s="6"/>
      <c r="R63" s="6"/>
      <c r="S63" s="13"/>
      <c r="T63" s="6"/>
    </row>
    <row r="64" spans="1:20" ht="14.25">
      <c r="A64" s="6"/>
      <c r="B64" s="82" t="s">
        <v>171</v>
      </c>
      <c r="C64" s="83">
        <f>O3</f>
        <v>0</v>
      </c>
      <c r="D64" s="84">
        <v>0.65</v>
      </c>
      <c r="E64" s="85" t="e">
        <f>L47</f>
        <v>#DIV/0!</v>
      </c>
      <c r="F64" s="86"/>
      <c r="G64" s="71" t="e">
        <f>C60</f>
        <v>#DIV/0!</v>
      </c>
      <c r="H64" s="6" t="s">
        <v>19</v>
      </c>
      <c r="I64" s="66" t="e">
        <f>IF(S4=0,C64+0.65*(E64+G64),O3)</f>
        <v>#DIV/0!</v>
      </c>
      <c r="J64" s="167" t="s">
        <v>21</v>
      </c>
      <c r="K64" s="167"/>
      <c r="L64" s="6"/>
      <c r="M64" s="6"/>
      <c r="N64" s="6"/>
      <c r="O64" s="6"/>
      <c r="P64" s="6"/>
      <c r="Q64" s="6"/>
      <c r="R64" s="6"/>
      <c r="S64" s="13"/>
      <c r="T64" s="6"/>
    </row>
    <row r="65" spans="1:20" ht="16.5">
      <c r="A65" s="6"/>
      <c r="B65" s="171" t="s">
        <v>192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6"/>
      <c r="O65" s="6"/>
      <c r="P65" s="6"/>
      <c r="Q65" s="6"/>
      <c r="R65" s="6"/>
      <c r="S65" s="13"/>
      <c r="T65" s="6"/>
    </row>
    <row r="66" spans="1:20" ht="14.25">
      <c r="A66" s="6"/>
      <c r="B66" s="6"/>
      <c r="C66" s="6"/>
      <c r="D66" s="6"/>
      <c r="E66" s="6"/>
      <c r="F66" s="6"/>
      <c r="G66" s="5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3"/>
      <c r="T66" s="6"/>
    </row>
    <row r="67" spans="1:20" ht="14.25">
      <c r="A67" s="162" t="s">
        <v>172</v>
      </c>
      <c r="B67" s="167"/>
      <c r="C67" s="167"/>
      <c r="D67" s="167"/>
      <c r="E67" s="167"/>
      <c r="F67" s="167"/>
      <c r="G67" s="167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13"/>
      <c r="T67" s="6"/>
    </row>
    <row r="68" spans="1:20" ht="14.25">
      <c r="A68" s="170" t="s">
        <v>173</v>
      </c>
      <c r="B68" s="167"/>
      <c r="C68" s="167"/>
      <c r="D68" s="167"/>
      <c r="E68" s="167"/>
      <c r="F68" s="6"/>
      <c r="G68" s="5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3"/>
      <c r="T68" s="6"/>
    </row>
    <row r="69" spans="1:20" ht="18.75">
      <c r="A69" s="6"/>
      <c r="B69" s="152" t="s">
        <v>174</v>
      </c>
      <c r="C69" s="152"/>
      <c r="D69" s="152"/>
      <c r="E69" s="152"/>
      <c r="F69" s="6"/>
      <c r="G69" s="5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3"/>
      <c r="T69" s="6"/>
    </row>
    <row r="70" spans="1:20" ht="18.75">
      <c r="A70" s="6"/>
      <c r="B70" s="8" t="s">
        <v>19</v>
      </c>
      <c r="C70" s="54">
        <f>G1</f>
        <v>0</v>
      </c>
      <c r="D70" s="54">
        <f>G6</f>
        <v>0</v>
      </c>
      <c r="E70" s="54">
        <f>G5</f>
        <v>0</v>
      </c>
      <c r="F70" s="216">
        <v>0.007</v>
      </c>
      <c r="G70" s="169"/>
      <c r="H70" s="6" t="s">
        <v>19</v>
      </c>
      <c r="I70" s="124">
        <f>C70*D70*E70*F70</f>
        <v>0</v>
      </c>
      <c r="J70" s="209" t="s">
        <v>60</v>
      </c>
      <c r="K70" s="209"/>
      <c r="L70" s="167"/>
      <c r="M70" s="6"/>
      <c r="N70" s="6"/>
      <c r="O70" s="6"/>
      <c r="P70" s="6"/>
      <c r="Q70" s="51"/>
      <c r="R70" s="6"/>
      <c r="S70" s="13"/>
      <c r="T70" s="6"/>
    </row>
    <row r="71" spans="1:23" ht="14.25">
      <c r="A71" s="170" t="s">
        <v>175</v>
      </c>
      <c r="B71" s="167"/>
      <c r="C71" s="167"/>
      <c r="D71" s="167"/>
      <c r="E71" s="167"/>
      <c r="F71" s="6"/>
      <c r="G71" s="55"/>
      <c r="H71" s="6"/>
      <c r="I71" s="6"/>
      <c r="J71" s="6"/>
      <c r="K71" s="6"/>
      <c r="L71" s="6"/>
      <c r="M71" s="6"/>
      <c r="N71" s="6"/>
      <c r="O71" s="6"/>
      <c r="P71" s="6"/>
      <c r="Q71" s="37"/>
      <c r="R71" s="95"/>
      <c r="S71" s="95"/>
      <c r="T71" s="95"/>
      <c r="U71" s="4"/>
      <c r="V71" s="4"/>
      <c r="W71" s="4"/>
    </row>
    <row r="72" spans="1:20" ht="18.75">
      <c r="A72" s="6"/>
      <c r="B72" s="140" t="s">
        <v>176</v>
      </c>
      <c r="C72" s="140"/>
      <c r="D72" s="140"/>
      <c r="E72" s="134" t="e">
        <f>I70*G3</f>
        <v>#DIV/0!</v>
      </c>
      <c r="F72" s="134"/>
      <c r="G72" s="61" t="s">
        <v>60</v>
      </c>
      <c r="H72" s="61"/>
      <c r="I72" s="6"/>
      <c r="J72" s="6"/>
      <c r="K72" s="6"/>
      <c r="L72" s="6"/>
      <c r="M72" s="6"/>
      <c r="N72" s="6"/>
      <c r="O72" s="6"/>
      <c r="P72" s="6"/>
      <c r="Q72" s="6"/>
      <c r="R72" s="6"/>
      <c r="S72" s="13"/>
      <c r="T72" s="6"/>
    </row>
    <row r="73" spans="1:20" ht="14.25">
      <c r="A73" s="170" t="s">
        <v>177</v>
      </c>
      <c r="B73" s="167"/>
      <c r="C73" s="167"/>
      <c r="D73" s="167"/>
      <c r="E73" s="167"/>
      <c r="F73" s="6"/>
      <c r="G73" s="5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3"/>
      <c r="T73" s="6"/>
    </row>
    <row r="74" spans="1:20" ht="17.25">
      <c r="A74" s="6"/>
      <c r="B74" s="149" t="s">
        <v>183</v>
      </c>
      <c r="C74" s="159"/>
      <c r="D74" s="150" t="s">
        <v>178</v>
      </c>
      <c r="E74" s="155"/>
      <c r="F74" s="6"/>
      <c r="G74" s="125">
        <f>I70</f>
        <v>0</v>
      </c>
      <c r="H74" s="152" t="s">
        <v>180</v>
      </c>
      <c r="I74" s="152"/>
      <c r="J74" s="151" t="e">
        <f>G74*1000000/G75</f>
        <v>#DIV/0!</v>
      </c>
      <c r="K74" s="151"/>
      <c r="L74" s="151"/>
      <c r="M74" s="6"/>
      <c r="N74" s="6"/>
      <c r="O74" s="6"/>
      <c r="P74" s="6"/>
      <c r="Q74" s="6"/>
      <c r="R74" s="6"/>
      <c r="S74" s="13"/>
      <c r="T74" s="6"/>
    </row>
    <row r="75" spans="1:20" ht="18.75">
      <c r="A75" s="6"/>
      <c r="B75" s="159"/>
      <c r="C75" s="159"/>
      <c r="D75" s="156" t="s">
        <v>179</v>
      </c>
      <c r="E75" s="156"/>
      <c r="F75" s="6"/>
      <c r="G75" s="91">
        <f>L32</f>
        <v>0</v>
      </c>
      <c r="H75" s="152"/>
      <c r="I75" s="152"/>
      <c r="J75" s="151"/>
      <c r="K75" s="151"/>
      <c r="L75" s="151"/>
      <c r="M75" s="6"/>
      <c r="N75" s="6"/>
      <c r="O75" s="6"/>
      <c r="P75" s="6"/>
      <c r="Q75" s="146"/>
      <c r="R75" s="147"/>
      <c r="S75" s="13"/>
      <c r="T75" s="6"/>
    </row>
    <row r="76" spans="1:20" ht="14.25">
      <c r="A76" s="170" t="s">
        <v>182</v>
      </c>
      <c r="B76" s="167"/>
      <c r="C76" s="167"/>
      <c r="D76" s="167"/>
      <c r="E76" s="167"/>
      <c r="F76" s="6"/>
      <c r="G76" s="5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3"/>
      <c r="T76" s="6"/>
    </row>
    <row r="77" spans="1:20" ht="14.25">
      <c r="A77" s="6"/>
      <c r="B77" s="159" t="s">
        <v>184</v>
      </c>
      <c r="C77" s="159"/>
      <c r="D77" s="167"/>
      <c r="E77" s="92" t="e">
        <f>J74</f>
        <v>#DIV/0!</v>
      </c>
      <c r="F77" s="170" t="s">
        <v>185</v>
      </c>
      <c r="G77" s="16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13"/>
      <c r="T77" s="6"/>
    </row>
    <row r="78" spans="1:20" ht="14.25">
      <c r="A78" s="170" t="s">
        <v>186</v>
      </c>
      <c r="B78" s="167"/>
      <c r="C78" s="167"/>
      <c r="D78" s="167"/>
      <c r="E78" s="167"/>
      <c r="F78" s="6"/>
      <c r="G78" s="5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3"/>
      <c r="T78" s="6"/>
    </row>
    <row r="79" spans="1:20" ht="19.5">
      <c r="A79" s="6"/>
      <c r="B79" s="154" t="s">
        <v>187</v>
      </c>
      <c r="C79" s="154"/>
      <c r="D79" s="154"/>
      <c r="E79" s="154"/>
      <c r="F79" s="139">
        <f>G7</f>
        <v>1.75</v>
      </c>
      <c r="G79" s="139"/>
      <c r="H79" s="65" t="s">
        <v>188</v>
      </c>
      <c r="I79" s="93" t="s">
        <v>189</v>
      </c>
      <c r="J79" s="170" t="s">
        <v>45</v>
      </c>
      <c r="K79" s="167"/>
      <c r="L79" s="73" t="e">
        <f>I64</f>
        <v>#DIV/0!</v>
      </c>
      <c r="M79" s="94" t="e">
        <f>ROUND(F79*0.001*L79*L79,2)</f>
        <v>#DIV/0!</v>
      </c>
      <c r="N79" s="61" t="s">
        <v>60</v>
      </c>
      <c r="O79" s="6"/>
      <c r="P79" s="6"/>
      <c r="Q79" s="6"/>
      <c r="R79" s="6"/>
      <c r="S79" s="13"/>
      <c r="T79" s="6"/>
    </row>
    <row r="80" spans="1:20" ht="14.25">
      <c r="A80" s="6"/>
      <c r="B80" s="6"/>
      <c r="C80" s="6"/>
      <c r="D80" s="6"/>
      <c r="E80" s="6"/>
      <c r="F80" s="6"/>
      <c r="G80" s="5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13"/>
      <c r="T80" s="6"/>
    </row>
    <row r="81" spans="1:22" ht="14.25">
      <c r="A81" s="141" t="s">
        <v>190</v>
      </c>
      <c r="B81" s="142"/>
      <c r="C81" s="143"/>
      <c r="D81" s="143"/>
      <c r="E81" s="143"/>
      <c r="F81" s="144" t="e">
        <f>IF(I70=M79,"=",IF(I70&lt;M79,"&lt;","&gt;"))</f>
        <v>#DIV/0!</v>
      </c>
      <c r="G81" s="145"/>
      <c r="H81" s="146" t="s">
        <v>191</v>
      </c>
      <c r="I81" s="147"/>
      <c r="J81" s="154"/>
      <c r="K81" s="154"/>
      <c r="L81" s="154"/>
      <c r="M81" s="154"/>
      <c r="N81" s="154"/>
      <c r="O81" s="154"/>
      <c r="P81" s="148" t="e">
        <f>IF($I$70&gt;$M$79,"排出基準を超過しています。","排出基準以内です。")</f>
        <v>#DIV/0!</v>
      </c>
      <c r="Q81" s="154"/>
      <c r="R81" s="154"/>
      <c r="S81" s="154"/>
      <c r="T81" s="154"/>
      <c r="U81" s="4"/>
      <c r="V81" s="4"/>
    </row>
  </sheetData>
  <sheetProtection password="A777" sheet="1" objects="1" scenarios="1" selectLockedCells="1"/>
  <mergeCells count="171">
    <mergeCell ref="J79:K79"/>
    <mergeCell ref="B79:E79"/>
    <mergeCell ref="F79:G79"/>
    <mergeCell ref="E72:F72"/>
    <mergeCell ref="B77:D77"/>
    <mergeCell ref="F77:G77"/>
    <mergeCell ref="A78:E78"/>
    <mergeCell ref="A81:E81"/>
    <mergeCell ref="F81:G81"/>
    <mergeCell ref="H81:O81"/>
    <mergeCell ref="P81:T81"/>
    <mergeCell ref="A71:E71"/>
    <mergeCell ref="B72:D72"/>
    <mergeCell ref="Q75:R75"/>
    <mergeCell ref="A73:E73"/>
    <mergeCell ref="B74:C75"/>
    <mergeCell ref="D74:E74"/>
    <mergeCell ref="D75:E75"/>
    <mergeCell ref="J64:K64"/>
    <mergeCell ref="A67:G67"/>
    <mergeCell ref="A68:E68"/>
    <mergeCell ref="A76:E76"/>
    <mergeCell ref="H74:I75"/>
    <mergeCell ref="B69:E69"/>
    <mergeCell ref="F70:G70"/>
    <mergeCell ref="J70:L70"/>
    <mergeCell ref="J74:L75"/>
    <mergeCell ref="B65:M65"/>
    <mergeCell ref="M47:M49"/>
    <mergeCell ref="N58:N59"/>
    <mergeCell ref="A61:E61"/>
    <mergeCell ref="B58:D59"/>
    <mergeCell ref="E58:E59"/>
    <mergeCell ref="G58:G59"/>
    <mergeCell ref="J51:L52"/>
    <mergeCell ref="E53:G54"/>
    <mergeCell ref="H53:I53"/>
    <mergeCell ref="J53:L54"/>
    <mergeCell ref="B63:F63"/>
    <mergeCell ref="B62:C62"/>
    <mergeCell ref="M53:M54"/>
    <mergeCell ref="A55:E55"/>
    <mergeCell ref="B56:I57"/>
    <mergeCell ref="J57:K57"/>
    <mergeCell ref="J56:K56"/>
    <mergeCell ref="L56:L57"/>
    <mergeCell ref="B53:B54"/>
    <mergeCell ref="C53:D53"/>
    <mergeCell ref="H54:I54"/>
    <mergeCell ref="L47:L49"/>
    <mergeCell ref="A50:E50"/>
    <mergeCell ref="B51:B52"/>
    <mergeCell ref="C52:D52"/>
    <mergeCell ref="C51:D51"/>
    <mergeCell ref="E51:G52"/>
    <mergeCell ref="H52:I52"/>
    <mergeCell ref="H51:I51"/>
    <mergeCell ref="J43:K43"/>
    <mergeCell ref="A45:E45"/>
    <mergeCell ref="A46:E46"/>
    <mergeCell ref="G48:G49"/>
    <mergeCell ref="H48:I48"/>
    <mergeCell ref="H49:I49"/>
    <mergeCell ref="H47:I47"/>
    <mergeCell ref="J47:K49"/>
    <mergeCell ref="A42:C42"/>
    <mergeCell ref="A43:C43"/>
    <mergeCell ref="D43:F43"/>
    <mergeCell ref="B47:B49"/>
    <mergeCell ref="C48:C49"/>
    <mergeCell ref="A39:C39"/>
    <mergeCell ref="A40:C41"/>
    <mergeCell ref="F40:G40"/>
    <mergeCell ref="F41:G41"/>
    <mergeCell ref="E40:E41"/>
    <mergeCell ref="F28:G28"/>
    <mergeCell ref="A29:E29"/>
    <mergeCell ref="A30:D30"/>
    <mergeCell ref="E30:F30"/>
    <mergeCell ref="A36:B36"/>
    <mergeCell ref="A37:C37"/>
    <mergeCell ref="A38:C38"/>
    <mergeCell ref="D16:D17"/>
    <mergeCell ref="A25:E25"/>
    <mergeCell ref="A26:D26"/>
    <mergeCell ref="A18:B19"/>
    <mergeCell ref="A28:D28"/>
    <mergeCell ref="A20:C20"/>
    <mergeCell ref="A21:B22"/>
    <mergeCell ref="F26:G26"/>
    <mergeCell ref="A23:E23"/>
    <mergeCell ref="A24:D24"/>
    <mergeCell ref="F24:G24"/>
    <mergeCell ref="C22:D22"/>
    <mergeCell ref="C21:D21"/>
    <mergeCell ref="E21:G21"/>
    <mergeCell ref="E22:F22"/>
    <mergeCell ref="E16:E17"/>
    <mergeCell ref="M11:N11"/>
    <mergeCell ref="I16:I17"/>
    <mergeCell ref="H16:H17"/>
    <mergeCell ref="J16:K17"/>
    <mergeCell ref="L16:L17"/>
    <mergeCell ref="M16:N17"/>
    <mergeCell ref="A11:E11"/>
    <mergeCell ref="B14:C14"/>
    <mergeCell ref="A16:B17"/>
    <mergeCell ref="B13:C13"/>
    <mergeCell ref="A12:G12"/>
    <mergeCell ref="A3:E3"/>
    <mergeCell ref="A4:E4"/>
    <mergeCell ref="A10:D10"/>
    <mergeCell ref="A5:E5"/>
    <mergeCell ref="A6:E6"/>
    <mergeCell ref="A7:E7"/>
    <mergeCell ref="A8:E8"/>
    <mergeCell ref="A9:C9"/>
    <mergeCell ref="A1:E1"/>
    <mergeCell ref="A2:E2"/>
    <mergeCell ref="J1:N1"/>
    <mergeCell ref="J2:N2"/>
    <mergeCell ref="J3:N3"/>
    <mergeCell ref="J4:N4"/>
    <mergeCell ref="F14:G14"/>
    <mergeCell ref="H14:I14"/>
    <mergeCell ref="J14:L14"/>
    <mergeCell ref="J5:N5"/>
    <mergeCell ref="J6:N6"/>
    <mergeCell ref="H13:I13"/>
    <mergeCell ref="F13:G13"/>
    <mergeCell ref="J13:L13"/>
    <mergeCell ref="M18:N19"/>
    <mergeCell ref="J26:L26"/>
    <mergeCell ref="A27:E27"/>
    <mergeCell ref="D18:D19"/>
    <mergeCell ref="E18:E19"/>
    <mergeCell ref="H18:H19"/>
    <mergeCell ref="J24:K24"/>
    <mergeCell ref="M24:O24"/>
    <mergeCell ref="I21:I22"/>
    <mergeCell ref="H21:H22"/>
    <mergeCell ref="A31:E31"/>
    <mergeCell ref="J32:K32"/>
    <mergeCell ref="L32:M32"/>
    <mergeCell ref="I34:J34"/>
    <mergeCell ref="K34:L34"/>
    <mergeCell ref="A32:D32"/>
    <mergeCell ref="F32:G32"/>
    <mergeCell ref="A33:E33"/>
    <mergeCell ref="A34:D34"/>
    <mergeCell ref="E34:F34"/>
    <mergeCell ref="Q2:Q3"/>
    <mergeCell ref="Q4:R4"/>
    <mergeCell ref="H40:H41"/>
    <mergeCell ref="J40:K41"/>
    <mergeCell ref="M40:M41"/>
    <mergeCell ref="O41:P41"/>
    <mergeCell ref="O40:P40"/>
    <mergeCell ref="Q40:Q41"/>
    <mergeCell ref="O7:Q7"/>
    <mergeCell ref="I30:J30"/>
    <mergeCell ref="G8:M8"/>
    <mergeCell ref="Q5:R5"/>
    <mergeCell ref="H58:K59"/>
    <mergeCell ref="L58:L59"/>
    <mergeCell ref="K30:L30"/>
    <mergeCell ref="J28:K28"/>
    <mergeCell ref="L28:M28"/>
    <mergeCell ref="I18:I19"/>
    <mergeCell ref="J18:K19"/>
    <mergeCell ref="L18:L19"/>
  </mergeCells>
  <dataValidations count="5">
    <dataValidation type="list" showInputMessage="1" showErrorMessage="1" promptTitle="注意" prompt="煙突傘が有る場合は「1」を、煙突傘が無い場合は「0」を選んでください。" imeMode="disabled" sqref="S4">
      <formula1>"0,1"</formula1>
    </dataValidation>
    <dataValidation allowBlank="1" showInputMessage="1" showErrorMessage="1" promptTitle="注意" prompt="断面形状が角型の場合のみ入力してください。丸型の場合は不要です。" errorTitle="警告" error="数値を入力してください！！" imeMode="halfAlpha" sqref="S2:S3"/>
    <dataValidation type="decimal" operator="greaterThanOrEqual" allowBlank="1" showInputMessage="1" showErrorMessage="1" promptTitle="注意" prompt="断面形状が丸形の場合のみ入力してください。核型の場合は不要です。" errorTitle="警告" error="数値を入力してください！！" imeMode="halfAlpha" sqref="S1">
      <formula1>0</formula1>
    </dataValidation>
    <dataValidation type="list" showInputMessage="1" showErrorMessage="1" promptTitle="注意" prompt="煙突の断面形状が丸形の場合は「1」を、煙突の断面形状が角型の場合は「2」を選んでください。" errorTitle="警告" error="0か1を選んでください！！" imeMode="disabled" sqref="O4">
      <formula1>"0,1"</formula1>
    </dataValidation>
    <dataValidation allowBlank="1" showInputMessage="1" showErrorMessage="1" imeMode="halfAlpha" sqref="G1:G2 G4:G6 O1:O3 O5:O6"/>
  </dataValidations>
  <printOptions/>
  <pageMargins left="0.75" right="0.75" top="1" bottom="1" header="0.512" footer="0.512"/>
  <pageSetup horizontalDpi="600" verticalDpi="600" orientation="portrait" paperSize="9" scale="76" r:id="rId2"/>
  <headerFooter alignWithMargins="0">
    <oddHeader>&amp;C&amp;"ＭＳ Ｐ明朝,標準"大気汚染防止法に基づくばい煙計算書(液体燃料)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">
      <selection activeCell="G4" sqref="G4"/>
    </sheetView>
  </sheetViews>
  <sheetFormatPr defaultColWidth="9.00390625" defaultRowHeight="14.25"/>
  <cols>
    <col min="1" max="5" width="5.625" style="96" customWidth="1"/>
    <col min="6" max="6" width="0.74609375" style="96" customWidth="1"/>
    <col min="7" max="7" width="6.75390625" style="103" customWidth="1"/>
    <col min="8" max="8" width="1.875" style="96" customWidth="1"/>
    <col min="9" max="9" width="6.75390625" style="96" customWidth="1"/>
    <col min="10" max="10" width="0.74609375" style="96" customWidth="1"/>
    <col min="11" max="11" width="1.875" style="96" customWidth="1"/>
    <col min="12" max="14" width="5.625" style="96" customWidth="1"/>
    <col min="15" max="15" width="6.125" style="96" customWidth="1"/>
    <col min="16" max="16" width="5.625" style="96" customWidth="1"/>
    <col min="17" max="17" width="17.875" style="96" customWidth="1"/>
    <col min="18" max="18" width="4.50390625" style="96" customWidth="1"/>
    <col min="19" max="19" width="5.625" style="96" customWidth="1"/>
    <col min="20" max="20" width="3.375" style="96" customWidth="1"/>
    <col min="21" max="16384" width="9.00390625" style="96" customWidth="1"/>
  </cols>
  <sheetData>
    <row r="1" spans="1:20" ht="18.75">
      <c r="A1" s="190" t="s">
        <v>0</v>
      </c>
      <c r="B1" s="190"/>
      <c r="C1" s="190"/>
      <c r="D1" s="190"/>
      <c r="E1" s="159"/>
      <c r="F1" s="6"/>
      <c r="G1" s="9"/>
      <c r="H1" s="167" t="s">
        <v>102</v>
      </c>
      <c r="I1" s="167"/>
      <c r="J1" s="190" t="s">
        <v>1</v>
      </c>
      <c r="K1" s="190"/>
      <c r="L1" s="190"/>
      <c r="M1" s="190"/>
      <c r="N1" s="159"/>
      <c r="O1" s="10"/>
      <c r="P1" s="6" t="s">
        <v>102</v>
      </c>
      <c r="Q1" s="6"/>
      <c r="R1" s="6"/>
      <c r="S1" s="6"/>
      <c r="T1" s="6"/>
    </row>
    <row r="2" spans="1:20" ht="14.25">
      <c r="A2" s="190" t="s">
        <v>66</v>
      </c>
      <c r="B2" s="190"/>
      <c r="C2" s="190"/>
      <c r="D2" s="190"/>
      <c r="E2" s="159"/>
      <c r="F2" s="6"/>
      <c r="G2" s="11" t="e">
        <f>$O$1/$G$1</f>
        <v>#DIV/0!</v>
      </c>
      <c r="H2" s="6"/>
      <c r="I2" s="6"/>
      <c r="J2" s="7"/>
      <c r="K2" s="7"/>
      <c r="L2" s="7"/>
      <c r="M2" s="7"/>
      <c r="N2" s="8"/>
      <c r="O2" s="6"/>
      <c r="P2" s="6"/>
      <c r="Q2" s="6"/>
      <c r="R2" s="6"/>
      <c r="S2" s="6"/>
      <c r="T2" s="6"/>
    </row>
    <row r="3" spans="1:23" ht="18.75">
      <c r="A3" s="183" t="s">
        <v>103</v>
      </c>
      <c r="B3" s="183"/>
      <c r="C3" s="183"/>
      <c r="D3" s="183"/>
      <c r="E3" s="158"/>
      <c r="F3" s="14"/>
      <c r="G3" s="15"/>
      <c r="H3" s="14"/>
      <c r="I3" s="14"/>
      <c r="J3" s="190" t="s">
        <v>62</v>
      </c>
      <c r="K3" s="159"/>
      <c r="L3" s="159"/>
      <c r="M3" s="159"/>
      <c r="N3" s="159"/>
      <c r="O3" s="16"/>
      <c r="P3" s="14" t="s">
        <v>68</v>
      </c>
      <c r="Q3" s="7" t="s">
        <v>131</v>
      </c>
      <c r="R3" s="7" t="s">
        <v>133</v>
      </c>
      <c r="S3" s="129"/>
      <c r="T3" s="14" t="s">
        <v>21</v>
      </c>
      <c r="U3" s="97"/>
      <c r="V3" s="97"/>
      <c r="W3" s="98"/>
    </row>
    <row r="4" spans="1:23" ht="18.75" customHeight="1">
      <c r="A4" s="190" t="s">
        <v>105</v>
      </c>
      <c r="B4" s="167"/>
      <c r="C4" s="16"/>
      <c r="D4" s="14" t="s">
        <v>68</v>
      </c>
      <c r="E4" s="159" t="s">
        <v>104</v>
      </c>
      <c r="F4" s="167"/>
      <c r="G4" s="19"/>
      <c r="H4" s="199" t="s">
        <v>68</v>
      </c>
      <c r="I4" s="199"/>
      <c r="J4" s="190" t="s">
        <v>3</v>
      </c>
      <c r="K4" s="190"/>
      <c r="L4" s="190"/>
      <c r="M4" s="190"/>
      <c r="N4" s="159"/>
      <c r="O4" s="20"/>
      <c r="P4" s="14" t="s">
        <v>68</v>
      </c>
      <c r="Q4" s="190" t="s">
        <v>132</v>
      </c>
      <c r="R4" s="7" t="s">
        <v>129</v>
      </c>
      <c r="S4" s="21"/>
      <c r="T4" s="14" t="s">
        <v>233</v>
      </c>
      <c r="U4" s="97"/>
      <c r="V4" s="97"/>
      <c r="W4" s="98"/>
    </row>
    <row r="5" spans="1:23" ht="18.75">
      <c r="A5" s="190" t="s">
        <v>106</v>
      </c>
      <c r="B5" s="159"/>
      <c r="C5" s="22"/>
      <c r="D5" s="14" t="s">
        <v>68</v>
      </c>
      <c r="E5" s="159" t="s">
        <v>110</v>
      </c>
      <c r="F5" s="167"/>
      <c r="G5" s="23"/>
      <c r="H5" s="199" t="s">
        <v>68</v>
      </c>
      <c r="I5" s="199"/>
      <c r="J5" s="181" t="s">
        <v>9</v>
      </c>
      <c r="K5" s="167"/>
      <c r="L5" s="167"/>
      <c r="M5" s="167"/>
      <c r="N5" s="167"/>
      <c r="O5" s="22"/>
      <c r="P5" s="17" t="s">
        <v>232</v>
      </c>
      <c r="Q5" s="159"/>
      <c r="R5" s="24" t="s">
        <v>130</v>
      </c>
      <c r="S5" s="21"/>
      <c r="T5" s="14" t="s">
        <v>21</v>
      </c>
      <c r="U5" s="97"/>
      <c r="V5" s="97"/>
      <c r="W5" s="98"/>
    </row>
    <row r="6" spans="1:23" ht="18.75">
      <c r="A6" s="190" t="s">
        <v>119</v>
      </c>
      <c r="B6" s="159"/>
      <c r="C6" s="22"/>
      <c r="D6" s="14" t="s">
        <v>68</v>
      </c>
      <c r="E6" s="159" t="s">
        <v>111</v>
      </c>
      <c r="F6" s="167"/>
      <c r="G6" s="25"/>
      <c r="H6" s="199" t="s">
        <v>68</v>
      </c>
      <c r="I6" s="199"/>
      <c r="J6" s="181" t="s">
        <v>10</v>
      </c>
      <c r="K6" s="167"/>
      <c r="L6" s="167"/>
      <c r="M6" s="167"/>
      <c r="N6" s="167"/>
      <c r="O6" s="26"/>
      <c r="P6" s="18" t="s">
        <v>167</v>
      </c>
      <c r="Q6" s="183" t="s">
        <v>134</v>
      </c>
      <c r="R6" s="183"/>
      <c r="S6" s="21"/>
      <c r="T6" s="14"/>
      <c r="U6" s="97"/>
      <c r="V6" s="98"/>
      <c r="W6" s="98"/>
    </row>
    <row r="7" spans="1:23" ht="18.75">
      <c r="A7" s="190" t="s">
        <v>107</v>
      </c>
      <c r="B7" s="159"/>
      <c r="C7" s="22"/>
      <c r="D7" s="14" t="s">
        <v>68</v>
      </c>
      <c r="E7" s="159" t="s">
        <v>112</v>
      </c>
      <c r="F7" s="167"/>
      <c r="G7" s="25"/>
      <c r="H7" s="199" t="s">
        <v>68</v>
      </c>
      <c r="I7" s="199"/>
      <c r="J7" s="198" t="s">
        <v>231</v>
      </c>
      <c r="K7" s="198"/>
      <c r="L7" s="198"/>
      <c r="M7" s="198"/>
      <c r="N7" s="198"/>
      <c r="O7" s="27"/>
      <c r="P7" s="7"/>
      <c r="Q7" s="28"/>
      <c r="R7" s="29"/>
      <c r="S7" s="30"/>
      <c r="T7" s="31"/>
      <c r="U7" s="100"/>
      <c r="V7" s="100"/>
      <c r="W7" s="99"/>
    </row>
    <row r="8" spans="1:23" ht="18.75">
      <c r="A8" s="190" t="s">
        <v>108</v>
      </c>
      <c r="B8" s="159"/>
      <c r="C8" s="22"/>
      <c r="D8" s="14" t="s">
        <v>68</v>
      </c>
      <c r="E8" s="159" t="s">
        <v>113</v>
      </c>
      <c r="F8" s="167"/>
      <c r="G8" s="25"/>
      <c r="H8" s="199" t="s">
        <v>68</v>
      </c>
      <c r="I8" s="199"/>
      <c r="J8" s="14"/>
      <c r="K8" s="14"/>
      <c r="L8" s="14"/>
      <c r="M8" s="14"/>
      <c r="N8" s="14"/>
      <c r="O8" s="7"/>
      <c r="P8" s="7"/>
      <c r="Q8" s="32"/>
      <c r="R8" s="29"/>
      <c r="S8" s="30"/>
      <c r="T8" s="33"/>
      <c r="U8" s="100"/>
      <c r="V8" s="100"/>
      <c r="W8" s="99"/>
    </row>
    <row r="9" spans="1:23" ht="18.75">
      <c r="A9" s="190" t="s">
        <v>109</v>
      </c>
      <c r="B9" s="159"/>
      <c r="C9" s="22"/>
      <c r="D9" s="14" t="s">
        <v>68</v>
      </c>
      <c r="E9" s="159" t="s">
        <v>114</v>
      </c>
      <c r="F9" s="167"/>
      <c r="G9" s="25"/>
      <c r="H9" s="199" t="s">
        <v>68</v>
      </c>
      <c r="I9" s="199"/>
      <c r="J9" s="14"/>
      <c r="K9" s="14"/>
      <c r="L9" s="14"/>
      <c r="M9" s="14"/>
      <c r="N9" s="14"/>
      <c r="O9" s="8"/>
      <c r="P9" s="8"/>
      <c r="Q9" s="29"/>
      <c r="R9" s="29"/>
      <c r="S9" s="30"/>
      <c r="T9" s="33"/>
      <c r="U9" s="100"/>
      <c r="V9" s="99"/>
      <c r="W9" s="99"/>
    </row>
    <row r="10" spans="1:23" ht="14.25">
      <c r="A10" s="190" t="s">
        <v>5</v>
      </c>
      <c r="B10" s="190"/>
      <c r="C10" s="190"/>
      <c r="D10" s="190"/>
      <c r="E10" s="159"/>
      <c r="F10" s="6"/>
      <c r="G10" s="34">
        <v>1.75</v>
      </c>
      <c r="H10" s="6"/>
      <c r="I10" s="6"/>
      <c r="J10" s="31"/>
      <c r="K10" s="33"/>
      <c r="L10" s="33"/>
      <c r="M10" s="33"/>
      <c r="N10" s="33"/>
      <c r="O10" s="30"/>
      <c r="P10" s="30"/>
      <c r="Q10" s="30"/>
      <c r="R10" s="35"/>
      <c r="S10" s="30"/>
      <c r="T10" s="33"/>
      <c r="U10" s="100"/>
      <c r="V10" s="101"/>
      <c r="W10" s="101"/>
    </row>
    <row r="11" spans="1:23" ht="14.25">
      <c r="A11" s="190"/>
      <c r="B11" s="190"/>
      <c r="C11" s="190"/>
      <c r="D11" s="190"/>
      <c r="E11" s="159"/>
      <c r="F11" s="6"/>
      <c r="G11" s="36"/>
      <c r="H11" s="6"/>
      <c r="I11" s="6"/>
      <c r="J11" s="35"/>
      <c r="K11" s="35"/>
      <c r="L11" s="30"/>
      <c r="M11" s="30"/>
      <c r="N11" s="30"/>
      <c r="O11" s="30"/>
      <c r="P11" s="30"/>
      <c r="Q11" s="30"/>
      <c r="R11" s="35"/>
      <c r="S11" s="30"/>
      <c r="T11" s="33"/>
      <c r="U11" s="101"/>
      <c r="V11" s="101"/>
      <c r="W11" s="101"/>
    </row>
    <row r="12" spans="1:20" ht="14.25">
      <c r="A12" s="162" t="s">
        <v>58</v>
      </c>
      <c r="B12" s="196"/>
      <c r="C12" s="196"/>
      <c r="D12" s="6"/>
      <c r="E12" s="6"/>
      <c r="F12" s="6"/>
      <c r="G12" s="3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4.25">
      <c r="A13" s="181" t="s">
        <v>115</v>
      </c>
      <c r="B13" s="167"/>
      <c r="C13" s="167"/>
      <c r="D13" s="167"/>
      <c r="E13" s="6"/>
      <c r="F13" s="6"/>
      <c r="G13" s="36"/>
      <c r="H13" s="33"/>
      <c r="I13" s="3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8.75">
      <c r="A14" s="167" t="s">
        <v>120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6"/>
      <c r="R14" s="6"/>
      <c r="S14" s="6"/>
      <c r="T14" s="6"/>
    </row>
    <row r="15" spans="1:20" ht="18.75">
      <c r="A15" s="167" t="s">
        <v>116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6"/>
      <c r="R15" s="6"/>
      <c r="S15" s="6"/>
      <c r="T15" s="6"/>
    </row>
    <row r="16" spans="1:20" ht="14.25">
      <c r="A16" s="167" t="s">
        <v>121</v>
      </c>
      <c r="B16" s="167"/>
      <c r="C16" s="38">
        <f>$C$4</f>
        <v>0</v>
      </c>
      <c r="D16" s="39">
        <f>$G$4</f>
        <v>0</v>
      </c>
      <c r="E16" s="167" t="s">
        <v>117</v>
      </c>
      <c r="F16" s="167"/>
      <c r="G16" s="39">
        <f>$C$5</f>
        <v>0</v>
      </c>
      <c r="H16" s="167" t="s">
        <v>118</v>
      </c>
      <c r="I16" s="158">
        <v>14.29</v>
      </c>
      <c r="J16" s="226">
        <f>$G$5</f>
        <v>0</v>
      </c>
      <c r="K16" s="155"/>
      <c r="L16" s="155"/>
      <c r="M16" s="159">
        <v>16.67</v>
      </c>
      <c r="N16" s="39">
        <f>$C$6</f>
        <v>0</v>
      </c>
      <c r="O16" s="159">
        <v>21.43</v>
      </c>
      <c r="P16" s="39">
        <f>$G$6</f>
        <v>0</v>
      </c>
      <c r="Q16" s="6"/>
      <c r="R16" s="6"/>
      <c r="S16" s="6"/>
      <c r="T16" s="6"/>
    </row>
    <row r="17" spans="1:20" ht="14.25">
      <c r="A17" s="167"/>
      <c r="B17" s="167"/>
      <c r="C17" s="13">
        <v>100</v>
      </c>
      <c r="D17" s="13">
        <v>100</v>
      </c>
      <c r="E17" s="167"/>
      <c r="F17" s="167"/>
      <c r="G17" s="13">
        <v>100</v>
      </c>
      <c r="H17" s="167"/>
      <c r="I17" s="158"/>
      <c r="J17" s="156">
        <v>100</v>
      </c>
      <c r="K17" s="156"/>
      <c r="L17" s="156"/>
      <c r="M17" s="159"/>
      <c r="N17" s="13">
        <v>100</v>
      </c>
      <c r="O17" s="159"/>
      <c r="P17" s="13">
        <v>100</v>
      </c>
      <c r="Q17" s="6"/>
      <c r="R17" s="6"/>
      <c r="S17" s="6"/>
      <c r="T17" s="6"/>
    </row>
    <row r="18" spans="1:20" ht="14.25">
      <c r="A18" s="159" t="s">
        <v>122</v>
      </c>
      <c r="B18" s="167">
        <v>23.81</v>
      </c>
      <c r="C18" s="38">
        <f>$C$7</f>
        <v>0</v>
      </c>
      <c r="D18" s="227">
        <v>28.57</v>
      </c>
      <c r="E18" s="39">
        <f>$G$7</f>
        <v>0</v>
      </c>
      <c r="F18" s="6"/>
      <c r="G18" s="155">
        <v>30.95</v>
      </c>
      <c r="H18" s="155">
        <f>$C$8</f>
        <v>0</v>
      </c>
      <c r="I18" s="155"/>
      <c r="J18" s="220" t="s">
        <v>123</v>
      </c>
      <c r="K18" s="158"/>
      <c r="L18" s="185">
        <v>4.76</v>
      </c>
      <c r="M18" s="39">
        <f>$G$9</f>
        <v>0</v>
      </c>
      <c r="N18" s="179">
        <f>2.38*((C4/100)+(G4/100))+9.52*(C5/100)+14.29*(G5/100)+16.67*(C6/100)+21.43*(G6/100)+23.81*(C7/100)+28.57*(G7/100)+30.95*(C8/100)-4.76*(G9/100)</f>
        <v>0</v>
      </c>
      <c r="O18" s="193" t="s">
        <v>124</v>
      </c>
      <c r="P18" s="193"/>
      <c r="Q18" s="6"/>
      <c r="R18" s="6"/>
      <c r="S18" s="6"/>
      <c r="T18" s="6"/>
    </row>
    <row r="19" spans="1:20" ht="14.25">
      <c r="A19" s="159"/>
      <c r="B19" s="167"/>
      <c r="C19" s="13">
        <v>100</v>
      </c>
      <c r="D19" s="159"/>
      <c r="E19" s="13">
        <v>100</v>
      </c>
      <c r="F19" s="6"/>
      <c r="G19" s="158"/>
      <c r="H19" s="156">
        <v>100</v>
      </c>
      <c r="I19" s="156"/>
      <c r="J19" s="158"/>
      <c r="K19" s="158"/>
      <c r="L19" s="185"/>
      <c r="M19" s="13">
        <v>100</v>
      </c>
      <c r="N19" s="179"/>
      <c r="O19" s="193"/>
      <c r="P19" s="193"/>
      <c r="Q19" s="6"/>
      <c r="R19" s="6"/>
      <c r="S19" s="6"/>
      <c r="T19" s="6"/>
    </row>
    <row r="20" spans="1:20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4.25">
      <c r="A21" s="181" t="s">
        <v>125</v>
      </c>
      <c r="B21" s="167"/>
      <c r="C21" s="167"/>
      <c r="D21" s="167"/>
      <c r="E21" s="167"/>
      <c r="F21" s="167"/>
      <c r="G21" s="16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8.75">
      <c r="A22" s="167" t="s">
        <v>126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6"/>
      <c r="R22" s="6"/>
      <c r="S22" s="6"/>
      <c r="T22" s="6"/>
    </row>
    <row r="23" spans="1:20" ht="18.75">
      <c r="A23" s="167" t="s">
        <v>116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6"/>
      <c r="R23" s="6"/>
      <c r="S23" s="6"/>
      <c r="T23" s="6"/>
    </row>
    <row r="24" spans="1:20" ht="14.25">
      <c r="A24" s="167" t="s">
        <v>242</v>
      </c>
      <c r="B24" s="167"/>
      <c r="C24" s="38">
        <f>$C$4</f>
        <v>0</v>
      </c>
      <c r="D24" s="39">
        <f>$G$4</f>
        <v>0</v>
      </c>
      <c r="E24" s="142" t="s">
        <v>243</v>
      </c>
      <c r="F24" s="142"/>
      <c r="G24" s="39">
        <f>$C$5</f>
        <v>0</v>
      </c>
      <c r="H24" s="167" t="s">
        <v>118</v>
      </c>
      <c r="I24" s="158">
        <v>15.29</v>
      </c>
      <c r="J24" s="226">
        <f>$G$5</f>
        <v>0</v>
      </c>
      <c r="K24" s="155"/>
      <c r="L24" s="155"/>
      <c r="M24" s="159">
        <v>18.17</v>
      </c>
      <c r="N24" s="39">
        <f>$C$6</f>
        <v>0</v>
      </c>
      <c r="O24" s="159">
        <v>22.93</v>
      </c>
      <c r="P24" s="39">
        <f>$G$6</f>
        <v>0</v>
      </c>
      <c r="Q24" s="6"/>
      <c r="R24" s="6"/>
      <c r="S24" s="6"/>
      <c r="T24" s="6"/>
    </row>
    <row r="25" spans="1:23" ht="14.25">
      <c r="A25" s="167"/>
      <c r="B25" s="167"/>
      <c r="C25" s="13">
        <v>100</v>
      </c>
      <c r="D25" s="13">
        <v>100</v>
      </c>
      <c r="E25" s="142"/>
      <c r="F25" s="142"/>
      <c r="G25" s="13">
        <v>100</v>
      </c>
      <c r="H25" s="167"/>
      <c r="I25" s="158"/>
      <c r="J25" s="156">
        <v>100</v>
      </c>
      <c r="K25" s="156"/>
      <c r="L25" s="156"/>
      <c r="M25" s="159"/>
      <c r="N25" s="13">
        <v>100</v>
      </c>
      <c r="O25" s="159"/>
      <c r="P25" s="13">
        <v>100</v>
      </c>
      <c r="Q25" s="6"/>
      <c r="R25" s="6"/>
      <c r="S25" s="6"/>
      <c r="T25" s="6"/>
      <c r="U25" s="102"/>
      <c r="V25" s="98"/>
      <c r="W25" s="98"/>
    </row>
    <row r="26" spans="1:23" ht="14.25" customHeight="1">
      <c r="A26" s="159" t="s">
        <v>122</v>
      </c>
      <c r="B26" s="167">
        <v>25.81</v>
      </c>
      <c r="C26" s="38">
        <f>$C$7</f>
        <v>0</v>
      </c>
      <c r="D26" s="227">
        <v>30.57</v>
      </c>
      <c r="E26" s="39">
        <f>$G$7</f>
        <v>0</v>
      </c>
      <c r="F26" s="6"/>
      <c r="G26" s="155">
        <v>33.45</v>
      </c>
      <c r="H26" s="155">
        <f>$C$8</f>
        <v>0</v>
      </c>
      <c r="I26" s="155"/>
      <c r="J26" s="220" t="s">
        <v>239</v>
      </c>
      <c r="K26" s="158"/>
      <c r="L26" s="39">
        <f>G8</f>
        <v>0</v>
      </c>
      <c r="M26" s="39">
        <f>C9</f>
        <v>0</v>
      </c>
      <c r="N26" s="219">
        <v>3.76</v>
      </c>
      <c r="O26" s="44">
        <f>G9</f>
        <v>0</v>
      </c>
      <c r="P26" s="217" t="s">
        <v>19</v>
      </c>
      <c r="Q26" s="218">
        <f>2.88*((C24/100)+(D24/100))+10.52*(G24/100)+15.29*(J24/100)+18.17*(N24/100)+22.93*(P24/100)+25.81*(C26/100)+30.57*(E26/100)+33.45*(H26/100)+(L26/100)+(M26/100)-3.76*(O26/100)</f>
        <v>0</v>
      </c>
      <c r="R26" s="6"/>
      <c r="S26" s="6"/>
      <c r="T26" s="6"/>
      <c r="U26" s="102"/>
      <c r="V26" s="98"/>
      <c r="W26" s="98"/>
    </row>
    <row r="27" spans="1:20" ht="14.25">
      <c r="A27" s="159"/>
      <c r="B27" s="167"/>
      <c r="C27" s="13">
        <v>100</v>
      </c>
      <c r="D27" s="159"/>
      <c r="E27" s="13">
        <v>100</v>
      </c>
      <c r="F27" s="6"/>
      <c r="G27" s="158"/>
      <c r="H27" s="156">
        <v>100</v>
      </c>
      <c r="I27" s="156"/>
      <c r="J27" s="158"/>
      <c r="K27" s="158"/>
      <c r="L27" s="41">
        <v>100</v>
      </c>
      <c r="M27" s="13">
        <v>100</v>
      </c>
      <c r="N27" s="202"/>
      <c r="O27" s="45">
        <v>100</v>
      </c>
      <c r="P27" s="180"/>
      <c r="Q27" s="218"/>
      <c r="R27" s="6"/>
      <c r="S27" s="6"/>
      <c r="T27" s="6"/>
    </row>
    <row r="28" spans="1:20" ht="14.25">
      <c r="A28" s="31"/>
      <c r="B28" s="46"/>
      <c r="C28" s="41"/>
      <c r="D28" s="41"/>
      <c r="E28" s="41"/>
      <c r="F28" s="41"/>
      <c r="G28" s="41"/>
      <c r="H28" s="46"/>
      <c r="I28" s="46"/>
      <c r="J28" s="46"/>
      <c r="K28" s="41"/>
      <c r="L28" s="41"/>
      <c r="M28" s="33"/>
      <c r="N28" s="6"/>
      <c r="O28" s="6"/>
      <c r="P28" s="6"/>
      <c r="Q28" s="6"/>
      <c r="R28" s="6"/>
      <c r="S28" s="6"/>
      <c r="T28" s="6"/>
    </row>
    <row r="29" spans="1:20" ht="14.25">
      <c r="A29" s="181" t="s">
        <v>234</v>
      </c>
      <c r="B29" s="167"/>
      <c r="C29" s="167"/>
      <c r="D29" s="167"/>
      <c r="E29" s="167"/>
      <c r="F29" s="167"/>
      <c r="G29" s="16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8.75">
      <c r="A30" s="167" t="s">
        <v>235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6"/>
      <c r="R30" s="6"/>
      <c r="S30" s="6"/>
      <c r="T30" s="6"/>
    </row>
    <row r="31" spans="1:20" ht="18.75">
      <c r="A31" s="167" t="s">
        <v>236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6"/>
      <c r="R31" s="6"/>
      <c r="S31" s="6"/>
      <c r="T31" s="6"/>
    </row>
    <row r="32" spans="1:20" ht="14.25">
      <c r="A32" s="167" t="s">
        <v>237</v>
      </c>
      <c r="B32" s="167"/>
      <c r="C32" s="38">
        <f>$C$4</f>
        <v>0</v>
      </c>
      <c r="D32" s="155">
        <v>2.88</v>
      </c>
      <c r="E32" s="47">
        <f>G4</f>
        <v>0</v>
      </c>
      <c r="F32" s="6"/>
      <c r="G32" s="155">
        <v>8.52</v>
      </c>
      <c r="H32" s="155">
        <f>C5</f>
        <v>0</v>
      </c>
      <c r="I32" s="155"/>
      <c r="J32" s="226" t="s">
        <v>238</v>
      </c>
      <c r="K32" s="158"/>
      <c r="L32" s="185">
        <v>13.29</v>
      </c>
      <c r="M32" s="38">
        <f>G5</f>
        <v>0</v>
      </c>
      <c r="N32" s="155">
        <v>15.17</v>
      </c>
      <c r="O32" s="39">
        <f>C6</f>
        <v>0</v>
      </c>
      <c r="P32" s="41"/>
      <c r="Q32" s="6"/>
      <c r="R32" s="6"/>
      <c r="S32" s="6"/>
      <c r="T32" s="6"/>
    </row>
    <row r="33" spans="1:22" ht="14.25">
      <c r="A33" s="167"/>
      <c r="B33" s="167"/>
      <c r="C33" s="13">
        <v>100</v>
      </c>
      <c r="D33" s="158"/>
      <c r="E33" s="13">
        <v>100</v>
      </c>
      <c r="F33" s="6"/>
      <c r="G33" s="158"/>
      <c r="H33" s="156">
        <v>100</v>
      </c>
      <c r="I33" s="156"/>
      <c r="J33" s="158"/>
      <c r="K33" s="158"/>
      <c r="L33" s="158"/>
      <c r="M33" s="40">
        <v>100</v>
      </c>
      <c r="N33" s="158"/>
      <c r="O33" s="40">
        <v>100</v>
      </c>
      <c r="P33" s="41"/>
      <c r="Q33" s="6"/>
      <c r="R33" s="6"/>
      <c r="S33" s="6"/>
      <c r="T33" s="179"/>
      <c r="U33" s="98"/>
      <c r="V33" s="98"/>
    </row>
    <row r="34" spans="1:22" ht="14.25">
      <c r="A34" s="159" t="s">
        <v>122</v>
      </c>
      <c r="B34" s="167">
        <v>19.93</v>
      </c>
      <c r="C34" s="38">
        <f>G6</f>
        <v>0</v>
      </c>
      <c r="D34" s="227">
        <v>21.81</v>
      </c>
      <c r="E34" s="39">
        <f>C7</f>
        <v>0</v>
      </c>
      <c r="F34" s="6"/>
      <c r="G34" s="155">
        <v>26.57</v>
      </c>
      <c r="H34" s="155">
        <f>G7</f>
        <v>0</v>
      </c>
      <c r="I34" s="155"/>
      <c r="J34" s="220" t="s">
        <v>239</v>
      </c>
      <c r="K34" s="158"/>
      <c r="L34" s="185">
        <v>28.45</v>
      </c>
      <c r="M34" s="39">
        <f>C8</f>
        <v>0</v>
      </c>
      <c r="N34" s="44">
        <f>G8</f>
        <v>0</v>
      </c>
      <c r="O34" s="44">
        <f>C9</f>
        <v>0</v>
      </c>
      <c r="P34" s="217">
        <v>3.76</v>
      </c>
      <c r="Q34" s="48">
        <f>G9</f>
        <v>0</v>
      </c>
      <c r="R34" s="6"/>
      <c r="S34" s="6"/>
      <c r="T34" s="179"/>
      <c r="U34" s="98"/>
      <c r="V34" s="98"/>
    </row>
    <row r="35" spans="1:20" ht="14.25">
      <c r="A35" s="159"/>
      <c r="B35" s="167"/>
      <c r="C35" s="13">
        <v>100</v>
      </c>
      <c r="D35" s="159"/>
      <c r="E35" s="13">
        <v>100</v>
      </c>
      <c r="F35" s="6"/>
      <c r="G35" s="158"/>
      <c r="H35" s="156">
        <v>100</v>
      </c>
      <c r="I35" s="156"/>
      <c r="J35" s="158"/>
      <c r="K35" s="158"/>
      <c r="L35" s="185"/>
      <c r="M35" s="13">
        <v>100</v>
      </c>
      <c r="N35" s="45">
        <v>100</v>
      </c>
      <c r="O35" s="45">
        <v>100</v>
      </c>
      <c r="P35" s="180"/>
      <c r="Q35" s="49">
        <v>100</v>
      </c>
      <c r="R35" s="6"/>
      <c r="S35" s="6"/>
      <c r="T35" s="6"/>
    </row>
    <row r="36" spans="1:20" ht="18.75">
      <c r="A36" s="8" t="s">
        <v>240</v>
      </c>
      <c r="B36" s="42">
        <f>1.88*(C32/100)+2.88*(E32/100)+8.52*(H32/100)+13.29*(M32/100)+15.17*(O32/100)+19.93*(C34/100)+21.81*(E34/100)+26.57*(H34/100)+28.45*(M34/100)+(N34/100)+(O34/100)-3.76*(Q34/100)</f>
        <v>0</v>
      </c>
      <c r="C36" s="193" t="s">
        <v>124</v>
      </c>
      <c r="D36" s="167"/>
      <c r="E36" s="13"/>
      <c r="F36" s="6"/>
      <c r="G36" s="13"/>
      <c r="H36" s="41"/>
      <c r="I36" s="41"/>
      <c r="J36" s="13"/>
      <c r="K36" s="13"/>
      <c r="L36" s="41"/>
      <c r="M36" s="13"/>
      <c r="N36" s="45"/>
      <c r="O36" s="45"/>
      <c r="P36" s="45"/>
      <c r="Q36" s="6"/>
      <c r="R36" s="6"/>
      <c r="S36" s="6"/>
      <c r="T36" s="6"/>
    </row>
    <row r="37" spans="1:20" ht="14.25">
      <c r="A37" s="31"/>
      <c r="B37" s="42"/>
      <c r="C37" s="41"/>
      <c r="D37" s="41"/>
      <c r="E37" s="50"/>
      <c r="F37" s="41"/>
      <c r="G37" s="41"/>
      <c r="H37" s="46"/>
      <c r="I37" s="46"/>
      <c r="J37" s="46"/>
      <c r="K37" s="41"/>
      <c r="L37" s="41"/>
      <c r="M37" s="33"/>
      <c r="N37" s="6"/>
      <c r="O37" s="6"/>
      <c r="P37" s="6"/>
      <c r="Q37" s="6"/>
      <c r="R37" s="6"/>
      <c r="S37" s="6"/>
      <c r="T37" s="6"/>
    </row>
    <row r="38" spans="1:20" ht="18.75">
      <c r="A38" s="181" t="s">
        <v>244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6"/>
      <c r="M38" s="6"/>
      <c r="N38" s="6"/>
      <c r="O38" s="6"/>
      <c r="P38" s="6"/>
      <c r="Q38" s="6"/>
      <c r="R38" s="6"/>
      <c r="S38" s="6"/>
      <c r="T38" s="6"/>
    </row>
    <row r="39" spans="1:20" ht="14.25">
      <c r="A39" s="159" t="s">
        <v>86</v>
      </c>
      <c r="B39" s="159"/>
      <c r="C39" s="155">
        <v>21</v>
      </c>
      <c r="D39" s="133"/>
      <c r="E39" s="210">
        <v>21</v>
      </c>
      <c r="F39" s="211"/>
      <c r="G39" s="211"/>
      <c r="H39" s="183" t="s">
        <v>87</v>
      </c>
      <c r="I39" s="192">
        <f>21/(21-G40)</f>
        <v>1</v>
      </c>
      <c r="J39" s="14"/>
      <c r="K39" s="6"/>
      <c r="L39" s="52"/>
      <c r="M39" s="18"/>
      <c r="N39" s="18"/>
      <c r="O39" s="6"/>
      <c r="P39" s="6"/>
      <c r="Q39" s="6"/>
      <c r="R39" s="6"/>
      <c r="S39" s="6"/>
      <c r="T39" s="6"/>
    </row>
    <row r="40" spans="1:20" ht="16.5">
      <c r="A40" s="159"/>
      <c r="B40" s="159"/>
      <c r="C40" s="183" t="s">
        <v>88</v>
      </c>
      <c r="D40" s="167"/>
      <c r="E40" s="190" t="s">
        <v>89</v>
      </c>
      <c r="F40" s="159"/>
      <c r="G40" s="53">
        <f>O3</f>
        <v>0</v>
      </c>
      <c r="H40" s="158"/>
      <c r="I40" s="139"/>
      <c r="J40" s="6"/>
      <c r="K40" s="6"/>
      <c r="L40" s="52"/>
      <c r="M40" s="18"/>
      <c r="N40" s="18"/>
      <c r="O40" s="6"/>
      <c r="P40" s="6"/>
      <c r="Q40" s="6"/>
      <c r="R40" s="6"/>
      <c r="S40" s="6"/>
      <c r="T40" s="6"/>
    </row>
    <row r="41" spans="1:20" ht="14.25">
      <c r="A41" s="181" t="s">
        <v>245</v>
      </c>
      <c r="B41" s="167"/>
      <c r="C41" s="167"/>
      <c r="D41" s="167"/>
      <c r="E41" s="167"/>
      <c r="F41" s="6"/>
      <c r="G41" s="5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8.75">
      <c r="A42" s="159" t="s">
        <v>90</v>
      </c>
      <c r="B42" s="167"/>
      <c r="C42" s="167"/>
      <c r="D42" s="167"/>
      <c r="E42" s="56">
        <f>Q26</f>
        <v>0</v>
      </c>
      <c r="F42" s="212">
        <f>I39</f>
        <v>1</v>
      </c>
      <c r="G42" s="213"/>
      <c r="H42" s="57" t="s">
        <v>91</v>
      </c>
      <c r="I42" s="58">
        <f>N18</f>
        <v>0</v>
      </c>
      <c r="J42" s="183" t="s">
        <v>82</v>
      </c>
      <c r="K42" s="158"/>
      <c r="L42" s="59">
        <f>E42+((I39-1)*I42)</f>
        <v>0</v>
      </c>
      <c r="M42" s="193" t="s">
        <v>124</v>
      </c>
      <c r="N42" s="167"/>
      <c r="O42" s="6"/>
      <c r="P42" s="6"/>
      <c r="Q42" s="6"/>
      <c r="R42" s="6"/>
      <c r="S42" s="6"/>
      <c r="T42" s="6"/>
    </row>
    <row r="43" spans="1:20" ht="14.25">
      <c r="A43" s="181" t="s">
        <v>246</v>
      </c>
      <c r="B43" s="167"/>
      <c r="C43" s="167"/>
      <c r="D43" s="167"/>
      <c r="E43" s="167"/>
      <c r="F43" s="6"/>
      <c r="G43" s="5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8.75">
      <c r="A44" s="159" t="s">
        <v>247</v>
      </c>
      <c r="B44" s="167"/>
      <c r="C44" s="167"/>
      <c r="D44" s="167"/>
      <c r="E44" s="42">
        <f>B36</f>
        <v>0</v>
      </c>
      <c r="F44" s="184">
        <f>I39</f>
        <v>1</v>
      </c>
      <c r="G44" s="185"/>
      <c r="H44" s="12"/>
      <c r="I44" s="58">
        <f>N18</f>
        <v>0</v>
      </c>
      <c r="J44" s="183" t="s">
        <v>241</v>
      </c>
      <c r="K44" s="158"/>
      <c r="L44" s="59">
        <f>E44+((I39-1)*I44)</f>
        <v>0</v>
      </c>
      <c r="M44" s="193" t="s">
        <v>124</v>
      </c>
      <c r="N44" s="167"/>
      <c r="O44" s="6"/>
      <c r="P44" s="6"/>
      <c r="Q44" s="6"/>
      <c r="R44" s="6"/>
      <c r="S44" s="6"/>
      <c r="T44" s="6"/>
    </row>
    <row r="45" spans="1:20" ht="14.25">
      <c r="A45" s="181" t="s">
        <v>50</v>
      </c>
      <c r="B45" s="167"/>
      <c r="C45" s="167"/>
      <c r="D45" s="167"/>
      <c r="E45" s="167"/>
      <c r="F45" s="6"/>
      <c r="G45" s="5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8.75">
      <c r="A46" s="159" t="s">
        <v>99</v>
      </c>
      <c r="B46" s="167"/>
      <c r="C46" s="167"/>
      <c r="D46" s="167"/>
      <c r="E46" s="56">
        <f>G1</f>
        <v>0</v>
      </c>
      <c r="F46" s="184">
        <f>L42</f>
        <v>0</v>
      </c>
      <c r="G46" s="185"/>
      <c r="H46" s="12" t="s">
        <v>101</v>
      </c>
      <c r="I46" s="60">
        <f>E46*F46</f>
        <v>0</v>
      </c>
      <c r="J46" s="209" t="s">
        <v>97</v>
      </c>
      <c r="K46" s="209"/>
      <c r="L46" s="193"/>
      <c r="M46" s="18"/>
      <c r="N46" s="18"/>
      <c r="O46" s="18"/>
      <c r="P46" s="6"/>
      <c r="Q46" s="56"/>
      <c r="R46" s="6"/>
      <c r="S46" s="6"/>
      <c r="T46" s="6"/>
    </row>
    <row r="47" spans="1:20" ht="14.25">
      <c r="A47" s="181" t="s">
        <v>52</v>
      </c>
      <c r="B47" s="167"/>
      <c r="C47" s="167"/>
      <c r="D47" s="167"/>
      <c r="E47" s="167"/>
      <c r="F47" s="6"/>
      <c r="G47" s="5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8.75">
      <c r="A48" s="159" t="s">
        <v>95</v>
      </c>
      <c r="B48" s="167"/>
      <c r="C48" s="167"/>
      <c r="D48" s="167"/>
      <c r="E48" s="228">
        <f>I46</f>
        <v>0</v>
      </c>
      <c r="F48" s="225"/>
      <c r="G48" s="63" t="e">
        <f>$G$2</f>
        <v>#DIV/0!</v>
      </c>
      <c r="H48" s="12" t="s">
        <v>94</v>
      </c>
      <c r="I48" s="192" t="e">
        <f>$E$48*$G$48</f>
        <v>#DIV/0!</v>
      </c>
      <c r="J48" s="225"/>
      <c r="K48" s="166" t="s">
        <v>198</v>
      </c>
      <c r="L48" s="166"/>
      <c r="M48" s="18"/>
      <c r="N48" s="18"/>
      <c r="O48" s="18"/>
      <c r="P48" s="6"/>
      <c r="Q48" s="56"/>
      <c r="R48" s="6"/>
      <c r="S48" s="6"/>
      <c r="T48" s="6"/>
    </row>
    <row r="49" spans="1:20" ht="14.25">
      <c r="A49" s="181" t="s">
        <v>54</v>
      </c>
      <c r="B49" s="167"/>
      <c r="C49" s="167"/>
      <c r="D49" s="167"/>
      <c r="E49" s="167"/>
      <c r="F49" s="6"/>
      <c r="G49" s="5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8.75">
      <c r="A50" s="159" t="s">
        <v>100</v>
      </c>
      <c r="B50" s="167"/>
      <c r="C50" s="167"/>
      <c r="D50" s="167"/>
      <c r="E50" s="62">
        <f>$G$1</f>
        <v>0</v>
      </c>
      <c r="F50" s="229">
        <f>L44</f>
        <v>0</v>
      </c>
      <c r="G50" s="230"/>
      <c r="H50" s="12" t="s">
        <v>101</v>
      </c>
      <c r="I50" s="192">
        <f>E50*F50</f>
        <v>0</v>
      </c>
      <c r="J50" s="158"/>
      <c r="K50" s="166" t="s">
        <v>198</v>
      </c>
      <c r="L50" s="166"/>
      <c r="M50" s="18"/>
      <c r="N50" s="18"/>
      <c r="O50" s="18"/>
      <c r="P50" s="6"/>
      <c r="Q50" s="56"/>
      <c r="R50" s="6"/>
      <c r="S50" s="6"/>
      <c r="T50" s="6"/>
    </row>
    <row r="51" spans="1:20" ht="14.25">
      <c r="A51" s="181" t="s">
        <v>56</v>
      </c>
      <c r="B51" s="167"/>
      <c r="C51" s="167"/>
      <c r="D51" s="167"/>
      <c r="E51" s="167"/>
      <c r="F51" s="6"/>
      <c r="G51" s="5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8.75">
      <c r="A52" s="159" t="s">
        <v>96</v>
      </c>
      <c r="B52" s="167"/>
      <c r="C52" s="167"/>
      <c r="D52" s="167"/>
      <c r="E52" s="228">
        <f>I50</f>
        <v>0</v>
      </c>
      <c r="F52" s="225"/>
      <c r="G52" s="63" t="e">
        <f>$G$2</f>
        <v>#DIV/0!</v>
      </c>
      <c r="H52" s="12" t="s">
        <v>94</v>
      </c>
      <c r="I52" s="192" t="e">
        <f>$E$52*$G$52</f>
        <v>#DIV/0!</v>
      </c>
      <c r="J52" s="225"/>
      <c r="K52" s="209" t="s">
        <v>97</v>
      </c>
      <c r="L52" s="209"/>
      <c r="M52" s="18"/>
      <c r="N52" s="18"/>
      <c r="O52" s="18"/>
      <c r="P52" s="6"/>
      <c r="Q52" s="56"/>
      <c r="R52" s="6"/>
      <c r="S52" s="6"/>
      <c r="T52" s="6"/>
    </row>
    <row r="53" spans="1:20" ht="14.25">
      <c r="A53" s="6"/>
      <c r="B53" s="6"/>
      <c r="C53" s="6"/>
      <c r="D53" s="6"/>
      <c r="E53" s="6"/>
      <c r="F53" s="6"/>
      <c r="G53" s="5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4.25">
      <c r="A54" s="162" t="s">
        <v>59</v>
      </c>
      <c r="B54" s="167"/>
      <c r="C54" s="6"/>
      <c r="D54" s="6"/>
      <c r="E54" s="6"/>
      <c r="F54" s="6"/>
      <c r="G54" s="5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3"/>
      <c r="T54" s="6"/>
    </row>
    <row r="55" spans="1:20" ht="14.25">
      <c r="A55" s="170" t="s">
        <v>127</v>
      </c>
      <c r="B55" s="167"/>
      <c r="C55" s="167"/>
      <c r="D55" s="6"/>
      <c r="E55" s="6"/>
      <c r="F55" s="6"/>
      <c r="G55" s="5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3"/>
      <c r="T55" s="6"/>
    </row>
    <row r="56" spans="1:20" ht="17.25">
      <c r="A56" s="159" t="s">
        <v>199</v>
      </c>
      <c r="B56" s="159"/>
      <c r="C56" s="159"/>
      <c r="D56" s="66">
        <f>IF(O7=0,S3*S3/4*3.14,S4*S5)</f>
        <v>0</v>
      </c>
      <c r="E56" s="67" t="s">
        <v>200</v>
      </c>
      <c r="F56" s="6"/>
      <c r="G56" s="13"/>
      <c r="H56" s="6"/>
      <c r="I56" s="54"/>
      <c r="J56" s="6"/>
      <c r="K56" s="6"/>
      <c r="L56" s="52"/>
      <c r="M56" s="64"/>
      <c r="N56" s="64"/>
      <c r="O56" s="6"/>
      <c r="P56" s="6"/>
      <c r="Q56" s="6"/>
      <c r="R56" s="6"/>
      <c r="S56" s="13"/>
      <c r="T56" s="6"/>
    </row>
    <row r="57" spans="1:20" ht="14.25">
      <c r="A57" s="170" t="s">
        <v>138</v>
      </c>
      <c r="B57" s="167"/>
      <c r="C57" s="167"/>
      <c r="D57" s="6"/>
      <c r="E57" s="6"/>
      <c r="F57" s="6"/>
      <c r="G57" s="5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3"/>
      <c r="T57" s="6"/>
    </row>
    <row r="58" spans="1:20" ht="14.25" customHeight="1">
      <c r="A58" s="159" t="s">
        <v>201</v>
      </c>
      <c r="B58" s="159"/>
      <c r="C58" s="159"/>
      <c r="D58" s="39" t="s">
        <v>202</v>
      </c>
      <c r="E58" s="178" t="s">
        <v>203</v>
      </c>
      <c r="F58" s="155" t="s">
        <v>204</v>
      </c>
      <c r="G58" s="155"/>
      <c r="H58" s="157" t="s">
        <v>203</v>
      </c>
      <c r="I58" s="39">
        <v>1</v>
      </c>
      <c r="J58" s="157" t="s">
        <v>205</v>
      </c>
      <c r="K58" s="158"/>
      <c r="L58" s="69">
        <f>I46</f>
        <v>0</v>
      </c>
      <c r="M58" s="178" t="s">
        <v>203</v>
      </c>
      <c r="N58" s="39">
        <f>273+O5</f>
        <v>273</v>
      </c>
      <c r="O58" s="204">
        <v>1</v>
      </c>
      <c r="P58" s="155"/>
      <c r="Q58" s="201" t="e">
        <f>(L58/L59)*(N58/N59)*(1/3600)</f>
        <v>#DIV/0!</v>
      </c>
      <c r="R58" s="6"/>
      <c r="S58" s="13"/>
      <c r="T58" s="6"/>
    </row>
    <row r="59" spans="1:20" ht="14.25">
      <c r="A59" s="167"/>
      <c r="B59" s="167"/>
      <c r="C59" s="167"/>
      <c r="D59" s="13" t="s">
        <v>206</v>
      </c>
      <c r="E59" s="158"/>
      <c r="F59" s="156">
        <v>273</v>
      </c>
      <c r="G59" s="156"/>
      <c r="H59" s="158"/>
      <c r="I59" s="13">
        <v>3600</v>
      </c>
      <c r="J59" s="158"/>
      <c r="K59" s="158"/>
      <c r="L59" s="70">
        <f>D56</f>
        <v>0</v>
      </c>
      <c r="M59" s="158"/>
      <c r="N59" s="40">
        <v>273</v>
      </c>
      <c r="O59" s="203">
        <v>3600</v>
      </c>
      <c r="P59" s="203"/>
      <c r="Q59" s="201"/>
      <c r="R59" s="6"/>
      <c r="S59" s="13"/>
      <c r="T59" s="6"/>
    </row>
    <row r="60" spans="1:20" ht="14.25">
      <c r="A60" s="170" t="s">
        <v>145</v>
      </c>
      <c r="B60" s="167"/>
      <c r="C60" s="167"/>
      <c r="D60" s="6"/>
      <c r="E60" s="6"/>
      <c r="F60" s="6"/>
      <c r="G60" s="55"/>
      <c r="H60" s="6"/>
      <c r="I60" s="6"/>
      <c r="J60" s="6"/>
      <c r="K60" s="6"/>
      <c r="L60" s="6"/>
      <c r="M60" s="6"/>
      <c r="N60" s="6"/>
      <c r="O60" s="6"/>
      <c r="P60" s="6"/>
      <c r="Q60" s="33"/>
      <c r="R60" s="6"/>
      <c r="S60" s="13"/>
      <c r="T60" s="6"/>
    </row>
    <row r="61" spans="1:20" ht="17.25">
      <c r="A61" s="159" t="s">
        <v>207</v>
      </c>
      <c r="B61" s="159"/>
      <c r="C61" s="159"/>
      <c r="D61" s="167" t="s">
        <v>208</v>
      </c>
      <c r="E61" s="167"/>
      <c r="F61" s="167"/>
      <c r="G61" s="71" t="e">
        <f>Q58</f>
        <v>#DIV/0!</v>
      </c>
      <c r="H61" s="68" t="s">
        <v>203</v>
      </c>
      <c r="I61" s="72" t="e">
        <f>G2</f>
        <v>#DIV/0!</v>
      </c>
      <c r="J61" s="157" t="s">
        <v>205</v>
      </c>
      <c r="K61" s="158"/>
      <c r="L61" s="73" t="e">
        <f>G61*I61</f>
        <v>#DIV/0!</v>
      </c>
      <c r="M61" s="65" t="s">
        <v>148</v>
      </c>
      <c r="N61" s="6"/>
      <c r="O61" s="6"/>
      <c r="P61" s="6"/>
      <c r="Q61" s="6"/>
      <c r="R61" s="6"/>
      <c r="S61" s="13"/>
      <c r="T61" s="6"/>
    </row>
    <row r="62" spans="1:20" ht="14.25">
      <c r="A62" s="6"/>
      <c r="B62" s="6"/>
      <c r="C62" s="6"/>
      <c r="D62" s="6"/>
      <c r="E62" s="6"/>
      <c r="F62" s="6"/>
      <c r="G62" s="5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3"/>
      <c r="T62" s="6"/>
    </row>
    <row r="63" spans="1:20" ht="14.25">
      <c r="A63" s="162" t="s">
        <v>149</v>
      </c>
      <c r="B63" s="167"/>
      <c r="C63" s="167"/>
      <c r="D63" s="167"/>
      <c r="E63" s="167"/>
      <c r="F63" s="6"/>
      <c r="G63" s="5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3"/>
      <c r="T63" s="6"/>
    </row>
    <row r="64" spans="1:20" ht="14.25">
      <c r="A64" s="170" t="s">
        <v>150</v>
      </c>
      <c r="B64" s="167"/>
      <c r="C64" s="167"/>
      <c r="D64" s="167"/>
      <c r="E64" s="167"/>
      <c r="F64" s="6"/>
      <c r="G64" s="5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13"/>
      <c r="T64" s="6"/>
    </row>
    <row r="65" spans="1:20" ht="18.75">
      <c r="A65" s="6"/>
      <c r="B65" s="167" t="s">
        <v>151</v>
      </c>
      <c r="C65" s="18">
        <v>1.36</v>
      </c>
      <c r="D65" s="6" t="s">
        <v>152</v>
      </c>
      <c r="E65" s="6"/>
      <c r="F65" s="6"/>
      <c r="G65" s="39">
        <v>1.36</v>
      </c>
      <c r="H65" s="133" t="e">
        <f>Q58*I46</f>
        <v>#DIV/0!</v>
      </c>
      <c r="I65" s="133"/>
      <c r="J65" s="157" t="s">
        <v>144</v>
      </c>
      <c r="K65" s="158"/>
      <c r="L65" s="224" t="e">
        <f>(1.36*((I46*Q58)^0.5))/(100+(258/H67))</f>
        <v>#DIV/0!</v>
      </c>
      <c r="M65" s="170" t="s">
        <v>167</v>
      </c>
      <c r="N65" s="6"/>
      <c r="O65" s="6"/>
      <c r="P65" s="6"/>
      <c r="Q65" s="6"/>
      <c r="R65" s="6"/>
      <c r="S65" s="13"/>
      <c r="T65" s="6"/>
    </row>
    <row r="66" spans="1:20" ht="14.25">
      <c r="A66" s="6"/>
      <c r="B66" s="167"/>
      <c r="C66" s="173" t="s">
        <v>153</v>
      </c>
      <c r="D66" s="74">
        <v>258</v>
      </c>
      <c r="E66" s="6"/>
      <c r="F66" s="6"/>
      <c r="G66" s="174" t="s">
        <v>153</v>
      </c>
      <c r="H66" s="175">
        <v>258</v>
      </c>
      <c r="I66" s="176"/>
      <c r="J66" s="158"/>
      <c r="K66" s="158"/>
      <c r="L66" s="224"/>
      <c r="M66" s="167"/>
      <c r="N66" s="6"/>
      <c r="O66" s="6"/>
      <c r="P66" s="6"/>
      <c r="Q66" s="6"/>
      <c r="R66" s="6"/>
      <c r="S66" s="13"/>
      <c r="T66" s="6"/>
    </row>
    <row r="67" spans="1:20" ht="14.25">
      <c r="A67" s="6"/>
      <c r="B67" s="167"/>
      <c r="C67" s="159"/>
      <c r="D67" s="13" t="s">
        <v>154</v>
      </c>
      <c r="E67" s="6"/>
      <c r="F67" s="6"/>
      <c r="G67" s="159"/>
      <c r="H67" s="177" t="e">
        <f>Q58</f>
        <v>#DIV/0!</v>
      </c>
      <c r="I67" s="167"/>
      <c r="J67" s="158"/>
      <c r="K67" s="158"/>
      <c r="L67" s="224"/>
      <c r="M67" s="167"/>
      <c r="N67" s="6"/>
      <c r="O67" s="6"/>
      <c r="P67" s="6"/>
      <c r="Q67" s="6"/>
      <c r="R67" s="6"/>
      <c r="S67" s="13"/>
      <c r="T67" s="6"/>
    </row>
    <row r="68" spans="1:20" ht="14.25">
      <c r="A68" s="170" t="s">
        <v>156</v>
      </c>
      <c r="B68" s="167"/>
      <c r="C68" s="167"/>
      <c r="D68" s="167"/>
      <c r="E68" s="167"/>
      <c r="F68" s="6"/>
      <c r="G68" s="5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3"/>
      <c r="T68" s="6"/>
    </row>
    <row r="69" spans="1:20" ht="14.25">
      <c r="A69" s="6"/>
      <c r="B69" s="159" t="s">
        <v>155</v>
      </c>
      <c r="C69" s="155">
        <v>58.4</v>
      </c>
      <c r="D69" s="155"/>
      <c r="E69" s="158" t="s">
        <v>158</v>
      </c>
      <c r="F69" s="158"/>
      <c r="G69" s="158"/>
      <c r="H69" s="155" t="s">
        <v>154</v>
      </c>
      <c r="I69" s="155"/>
      <c r="J69" s="168" t="s">
        <v>159</v>
      </c>
      <c r="K69" s="167"/>
      <c r="L69" s="167"/>
      <c r="M69" s="6"/>
      <c r="N69" s="6"/>
      <c r="O69" s="6"/>
      <c r="P69" s="6"/>
      <c r="Q69" s="6"/>
      <c r="R69" s="6"/>
      <c r="S69" s="13"/>
      <c r="T69" s="6"/>
    </row>
    <row r="70" spans="1:20" ht="18.75">
      <c r="A70" s="6"/>
      <c r="B70" s="159"/>
      <c r="C70" s="156" t="s">
        <v>152</v>
      </c>
      <c r="D70" s="156"/>
      <c r="E70" s="158"/>
      <c r="F70" s="158"/>
      <c r="G70" s="158"/>
      <c r="H70" s="157" t="s">
        <v>157</v>
      </c>
      <c r="I70" s="158"/>
      <c r="J70" s="168"/>
      <c r="K70" s="167"/>
      <c r="L70" s="167"/>
      <c r="M70" s="6"/>
      <c r="N70" s="6"/>
      <c r="O70" s="6"/>
      <c r="P70" s="6"/>
      <c r="Q70" s="6"/>
      <c r="R70" s="6"/>
      <c r="S70" s="13"/>
      <c r="T70" s="6"/>
    </row>
    <row r="71" spans="1:20" ht="14.25">
      <c r="A71" s="6"/>
      <c r="B71" s="159" t="s">
        <v>160</v>
      </c>
      <c r="C71" s="155">
        <v>58.4</v>
      </c>
      <c r="D71" s="155"/>
      <c r="E71" s="158" t="s">
        <v>158</v>
      </c>
      <c r="F71" s="158"/>
      <c r="G71" s="158"/>
      <c r="H71" s="160" t="e">
        <f>Q58</f>
        <v>#DIV/0!</v>
      </c>
      <c r="I71" s="161"/>
      <c r="J71" s="168" t="s">
        <v>166</v>
      </c>
      <c r="K71" s="167"/>
      <c r="L71" s="167"/>
      <c r="M71" s="223" t="e">
        <f>(58.4/((C72*D72)^0.5))*((1460-(296*(Q58/(O5-15)))))+1</f>
        <v>#DIV/0!</v>
      </c>
      <c r="N71" s="6"/>
      <c r="O71" s="6"/>
      <c r="P71" s="6"/>
      <c r="Q71" s="6"/>
      <c r="R71" s="6"/>
      <c r="S71" s="13"/>
      <c r="T71" s="6"/>
    </row>
    <row r="72" spans="1:20" ht="14.25">
      <c r="A72" s="6"/>
      <c r="B72" s="159"/>
      <c r="C72" s="76">
        <f>I46</f>
        <v>0</v>
      </c>
      <c r="D72" s="77" t="e">
        <f>Q58</f>
        <v>#DIV/0!</v>
      </c>
      <c r="E72" s="158"/>
      <c r="F72" s="158"/>
      <c r="G72" s="158"/>
      <c r="H72" s="164">
        <f>O5</f>
        <v>0</v>
      </c>
      <c r="I72" s="165"/>
      <c r="J72" s="168"/>
      <c r="K72" s="167"/>
      <c r="L72" s="167"/>
      <c r="M72" s="223"/>
      <c r="N72" s="6"/>
      <c r="O72" s="6"/>
      <c r="P72" s="6"/>
      <c r="Q72" s="6"/>
      <c r="R72" s="6"/>
      <c r="S72" s="13"/>
      <c r="T72" s="6"/>
    </row>
    <row r="73" spans="1:20" ht="14.25">
      <c r="A73" s="170" t="s">
        <v>161</v>
      </c>
      <c r="B73" s="167"/>
      <c r="C73" s="167"/>
      <c r="D73" s="167"/>
      <c r="E73" s="167"/>
      <c r="F73" s="6"/>
      <c r="G73" s="5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13"/>
      <c r="T73" s="6"/>
    </row>
    <row r="74" spans="1:20" ht="14.25">
      <c r="A74" s="6"/>
      <c r="B74" s="167" t="s">
        <v>165</v>
      </c>
      <c r="C74" s="167"/>
      <c r="D74" s="167"/>
      <c r="E74" s="167"/>
      <c r="F74" s="167"/>
      <c r="G74" s="167"/>
      <c r="H74" s="167"/>
      <c r="I74" s="167"/>
      <c r="J74" s="155">
        <v>1</v>
      </c>
      <c r="K74" s="155"/>
      <c r="L74" s="170" t="s">
        <v>163</v>
      </c>
      <c r="M74" s="6"/>
      <c r="N74" s="6"/>
      <c r="O74" s="6"/>
      <c r="P74" s="6"/>
      <c r="Q74" s="6"/>
      <c r="R74" s="6"/>
      <c r="S74" s="13"/>
      <c r="T74" s="6"/>
    </row>
    <row r="75" spans="1:20" ht="14.25">
      <c r="A75" s="6"/>
      <c r="B75" s="167"/>
      <c r="C75" s="167"/>
      <c r="D75" s="167"/>
      <c r="E75" s="167"/>
      <c r="F75" s="167"/>
      <c r="G75" s="167"/>
      <c r="H75" s="167"/>
      <c r="I75" s="167"/>
      <c r="J75" s="158" t="s">
        <v>162</v>
      </c>
      <c r="K75" s="158"/>
      <c r="L75" s="167"/>
      <c r="M75" s="6"/>
      <c r="N75" s="6"/>
      <c r="O75" s="6"/>
      <c r="P75" s="6"/>
      <c r="Q75" s="6"/>
      <c r="R75" s="6"/>
      <c r="S75" s="13"/>
      <c r="T75" s="6"/>
    </row>
    <row r="76" spans="1:20" ht="14.25">
      <c r="A76" s="6"/>
      <c r="B76" s="167" t="s">
        <v>164</v>
      </c>
      <c r="C76" s="167"/>
      <c r="D76" s="167"/>
      <c r="E76" s="135">
        <f>I46</f>
        <v>0</v>
      </c>
      <c r="F76" s="6"/>
      <c r="G76" s="221">
        <f>O5</f>
        <v>0</v>
      </c>
      <c r="H76" s="167" t="s">
        <v>228</v>
      </c>
      <c r="I76" s="167"/>
      <c r="J76" s="167"/>
      <c r="K76" s="167"/>
      <c r="L76" s="169" t="e">
        <f>M71</f>
        <v>#DIV/0!</v>
      </c>
      <c r="M76" s="39">
        <v>1</v>
      </c>
      <c r="N76" s="170" t="s">
        <v>163</v>
      </c>
      <c r="O76" s="6"/>
      <c r="P76" s="6"/>
      <c r="Q76" s="6"/>
      <c r="R76" s="6"/>
      <c r="S76" s="13"/>
      <c r="T76" s="6"/>
    </row>
    <row r="77" spans="1:20" ht="14.25">
      <c r="A77" s="6"/>
      <c r="B77" s="167"/>
      <c r="C77" s="167"/>
      <c r="D77" s="167"/>
      <c r="E77" s="167"/>
      <c r="F77" s="6"/>
      <c r="G77" s="222"/>
      <c r="H77" s="167"/>
      <c r="I77" s="167"/>
      <c r="J77" s="167"/>
      <c r="K77" s="167"/>
      <c r="L77" s="169"/>
      <c r="M77" s="78" t="e">
        <f>M71</f>
        <v>#DIV/0!</v>
      </c>
      <c r="N77" s="167"/>
      <c r="O77" s="6"/>
      <c r="P77" s="6"/>
      <c r="Q77" s="6"/>
      <c r="R77" s="6"/>
      <c r="S77" s="13"/>
      <c r="T77" s="6"/>
    </row>
    <row r="78" spans="1:20" ht="14.25">
      <c r="A78" s="6"/>
      <c r="B78" s="8" t="s">
        <v>19</v>
      </c>
      <c r="C78" s="79" t="e">
        <f>(5.89/10000000)*I46*(O5-15)*(2.3*LOG(M71,10)+(1/M71)-1)</f>
        <v>#DIV/0!</v>
      </c>
      <c r="D78" s="6" t="s">
        <v>21</v>
      </c>
      <c r="E78" s="6"/>
      <c r="F78" s="6"/>
      <c r="G78" s="55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13"/>
      <c r="T78" s="6"/>
    </row>
    <row r="79" spans="1:20" ht="14.25">
      <c r="A79" s="170" t="s">
        <v>168</v>
      </c>
      <c r="B79" s="167"/>
      <c r="C79" s="167"/>
      <c r="D79" s="167"/>
      <c r="E79" s="167"/>
      <c r="F79" s="6"/>
      <c r="G79" s="5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13"/>
      <c r="T79" s="6"/>
    </row>
    <row r="80" spans="1:20" ht="14.25">
      <c r="A80" s="6"/>
      <c r="B80" s="138" t="s">
        <v>169</v>
      </c>
      <c r="C80" s="138"/>
      <c r="D80" s="80" t="str">
        <f>IF(S6=0,"無","有")</f>
        <v>無</v>
      </c>
      <c r="E80" s="67"/>
      <c r="F80" s="43"/>
      <c r="G80" s="5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13"/>
      <c r="T80" s="6"/>
    </row>
    <row r="81" spans="1:20" ht="18.75">
      <c r="A81" s="6"/>
      <c r="B81" s="153" t="s">
        <v>209</v>
      </c>
      <c r="C81" s="154"/>
      <c r="D81" s="154"/>
      <c r="E81" s="154"/>
      <c r="F81" s="154"/>
      <c r="G81" s="6"/>
      <c r="H81" s="6"/>
      <c r="I81" s="6"/>
      <c r="J81" s="6"/>
      <c r="K81" s="6"/>
      <c r="L81" s="81"/>
      <c r="M81" s="6"/>
      <c r="N81" s="6"/>
      <c r="O81" s="6"/>
      <c r="P81" s="6"/>
      <c r="Q81" s="6"/>
      <c r="R81" s="6"/>
      <c r="S81" s="13"/>
      <c r="T81" s="6"/>
    </row>
    <row r="82" spans="1:20" ht="14.25">
      <c r="A82" s="6"/>
      <c r="B82" s="82" t="s">
        <v>210</v>
      </c>
      <c r="C82" s="83">
        <f>O6</f>
        <v>0</v>
      </c>
      <c r="D82" s="84">
        <v>0.65</v>
      </c>
      <c r="E82" s="85" t="e">
        <f>L65</f>
        <v>#DIV/0!</v>
      </c>
      <c r="F82" s="86"/>
      <c r="G82" s="71" t="e">
        <f>C78</f>
        <v>#DIV/0!</v>
      </c>
      <c r="H82" s="6" t="s">
        <v>211</v>
      </c>
      <c r="I82" s="66" t="e">
        <f>IF(S6=0,C82+0.65*(E82+G82),O6)</f>
        <v>#DIV/0!</v>
      </c>
      <c r="J82" s="167" t="s">
        <v>212</v>
      </c>
      <c r="K82" s="167"/>
      <c r="L82" s="6"/>
      <c r="M82" s="6"/>
      <c r="N82" s="6"/>
      <c r="O82" s="6"/>
      <c r="P82" s="6"/>
      <c r="Q82" s="6"/>
      <c r="R82" s="6"/>
      <c r="S82" s="13"/>
      <c r="T82" s="6"/>
    </row>
    <row r="83" spans="1:20" ht="16.5">
      <c r="A83" s="6"/>
      <c r="B83" s="171" t="s">
        <v>192</v>
      </c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6"/>
      <c r="O83" s="6"/>
      <c r="P83" s="6"/>
      <c r="Q83" s="6"/>
      <c r="R83" s="6"/>
      <c r="S83" s="13"/>
      <c r="T83" s="6"/>
    </row>
    <row r="84" spans="1:20" ht="14.25">
      <c r="A84" s="6"/>
      <c r="B84" s="6"/>
      <c r="C84" s="6"/>
      <c r="D84" s="6"/>
      <c r="E84" s="6"/>
      <c r="F84" s="6"/>
      <c r="G84" s="5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13"/>
      <c r="T84" s="6"/>
    </row>
    <row r="85" spans="1:20" ht="14.25">
      <c r="A85" s="162" t="s">
        <v>172</v>
      </c>
      <c r="B85" s="167"/>
      <c r="C85" s="167"/>
      <c r="D85" s="167"/>
      <c r="E85" s="167"/>
      <c r="F85" s="167"/>
      <c r="G85" s="167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13"/>
      <c r="T85" s="6"/>
    </row>
    <row r="86" spans="1:20" ht="14.25">
      <c r="A86" s="170" t="s">
        <v>173</v>
      </c>
      <c r="B86" s="167"/>
      <c r="C86" s="167"/>
      <c r="D86" s="167"/>
      <c r="E86" s="167"/>
      <c r="F86" s="6"/>
      <c r="G86" s="5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13"/>
      <c r="T86" s="6"/>
    </row>
    <row r="87" spans="1:20" ht="18.75">
      <c r="A87" s="6"/>
      <c r="B87" s="152" t="s">
        <v>230</v>
      </c>
      <c r="C87" s="152"/>
      <c r="D87" s="152"/>
      <c r="E87" s="152"/>
      <c r="F87" s="6"/>
      <c r="G87" s="5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13"/>
      <c r="T87" s="6"/>
    </row>
    <row r="88" spans="1:20" ht="18.75">
      <c r="A88" s="6"/>
      <c r="B88" s="8" t="s">
        <v>213</v>
      </c>
      <c r="C88" s="87">
        <f>G1</f>
        <v>0</v>
      </c>
      <c r="D88" s="88">
        <f>O4</f>
        <v>0</v>
      </c>
      <c r="E88" s="54">
        <v>0.01</v>
      </c>
      <c r="F88" s="54"/>
      <c r="G88" s="89">
        <f>C88*D88*0.007</f>
        <v>0</v>
      </c>
      <c r="H88" s="166" t="s">
        <v>214</v>
      </c>
      <c r="I88" s="167"/>
      <c r="J88" s="64"/>
      <c r="K88" s="64"/>
      <c r="L88" s="6"/>
      <c r="M88" s="6"/>
      <c r="N88" s="6"/>
      <c r="O88" s="6"/>
      <c r="P88" s="6"/>
      <c r="Q88" s="51"/>
      <c r="R88" s="6"/>
      <c r="S88" s="13"/>
      <c r="T88" s="6"/>
    </row>
    <row r="89" spans="1:23" ht="14.25">
      <c r="A89" s="170" t="s">
        <v>175</v>
      </c>
      <c r="B89" s="167"/>
      <c r="C89" s="167"/>
      <c r="D89" s="167"/>
      <c r="E89" s="167"/>
      <c r="F89" s="6"/>
      <c r="G89" s="55"/>
      <c r="H89" s="6"/>
      <c r="I89" s="6"/>
      <c r="J89" s="6"/>
      <c r="K89" s="6"/>
      <c r="L89" s="6"/>
      <c r="M89" s="6"/>
      <c r="N89" s="6"/>
      <c r="O89" s="6"/>
      <c r="P89" s="6"/>
      <c r="Q89" s="37"/>
      <c r="R89" s="95"/>
      <c r="S89" s="95"/>
      <c r="T89" s="95"/>
      <c r="U89" s="104"/>
      <c r="V89" s="104"/>
      <c r="W89" s="104"/>
    </row>
    <row r="90" spans="1:20" ht="18.75">
      <c r="A90" s="6"/>
      <c r="B90" s="140" t="s">
        <v>215</v>
      </c>
      <c r="C90" s="140"/>
      <c r="D90" s="140"/>
      <c r="E90" s="134" t="e">
        <f>G88*G2</f>
        <v>#DIV/0!</v>
      </c>
      <c r="F90" s="134"/>
      <c r="G90" s="64" t="s">
        <v>214</v>
      </c>
      <c r="H90" s="64"/>
      <c r="I90" s="6"/>
      <c r="J90" s="6"/>
      <c r="K90" s="6"/>
      <c r="L90" s="6"/>
      <c r="M90" s="6"/>
      <c r="N90" s="6"/>
      <c r="O90" s="6"/>
      <c r="P90" s="6"/>
      <c r="Q90" s="6"/>
      <c r="R90" s="6"/>
      <c r="S90" s="13"/>
      <c r="T90" s="6"/>
    </row>
    <row r="91" spans="1:20" ht="14.25">
      <c r="A91" s="170" t="s">
        <v>177</v>
      </c>
      <c r="B91" s="167"/>
      <c r="C91" s="167"/>
      <c r="D91" s="167"/>
      <c r="E91" s="167"/>
      <c r="F91" s="6"/>
      <c r="G91" s="5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13"/>
      <c r="T91" s="6"/>
    </row>
    <row r="92" spans="1:20" ht="17.25">
      <c r="A92" s="6"/>
      <c r="B92" s="149" t="s">
        <v>216</v>
      </c>
      <c r="C92" s="159"/>
      <c r="D92" s="150" t="s">
        <v>217</v>
      </c>
      <c r="E92" s="155"/>
      <c r="F92" s="6"/>
      <c r="G92" s="90">
        <f>G88</f>
        <v>0</v>
      </c>
      <c r="H92" s="152" t="s">
        <v>218</v>
      </c>
      <c r="I92" s="152"/>
      <c r="J92" s="151" t="e">
        <f>G92*1000000/G93</f>
        <v>#DIV/0!</v>
      </c>
      <c r="K92" s="151"/>
      <c r="L92" s="151"/>
      <c r="M92" s="6"/>
      <c r="N92" s="6"/>
      <c r="O92" s="6"/>
      <c r="P92" s="6"/>
      <c r="Q92" s="6"/>
      <c r="R92" s="6"/>
      <c r="S92" s="13"/>
      <c r="T92" s="6"/>
    </row>
    <row r="93" spans="1:20" ht="18.75">
      <c r="A93" s="6"/>
      <c r="B93" s="159"/>
      <c r="C93" s="159"/>
      <c r="D93" s="156" t="s">
        <v>219</v>
      </c>
      <c r="E93" s="156"/>
      <c r="F93" s="6"/>
      <c r="G93" s="91">
        <f>I50</f>
        <v>0</v>
      </c>
      <c r="H93" s="152"/>
      <c r="I93" s="152"/>
      <c r="J93" s="151"/>
      <c r="K93" s="151"/>
      <c r="L93" s="151"/>
      <c r="M93" s="6"/>
      <c r="N93" s="6"/>
      <c r="O93" s="6"/>
      <c r="P93" s="6"/>
      <c r="Q93" s="146"/>
      <c r="R93" s="147"/>
      <c r="S93" s="13"/>
      <c r="T93" s="6"/>
    </row>
    <row r="94" spans="1:20" ht="14.25">
      <c r="A94" s="170" t="s">
        <v>182</v>
      </c>
      <c r="B94" s="167"/>
      <c r="C94" s="167"/>
      <c r="D94" s="167"/>
      <c r="E94" s="167"/>
      <c r="F94" s="6"/>
      <c r="G94" s="5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13"/>
      <c r="T94" s="6"/>
    </row>
    <row r="95" spans="1:20" ht="14.25">
      <c r="A95" s="6"/>
      <c r="B95" s="159" t="s">
        <v>220</v>
      </c>
      <c r="C95" s="159"/>
      <c r="D95" s="167"/>
      <c r="E95" s="92" t="e">
        <f>J92</f>
        <v>#DIV/0!</v>
      </c>
      <c r="F95" s="170" t="s">
        <v>221</v>
      </c>
      <c r="G95" s="16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3"/>
      <c r="T95" s="6"/>
    </row>
    <row r="96" spans="1:20" ht="14.25">
      <c r="A96" s="170" t="s">
        <v>186</v>
      </c>
      <c r="B96" s="167"/>
      <c r="C96" s="167"/>
      <c r="D96" s="167"/>
      <c r="E96" s="167"/>
      <c r="F96" s="6"/>
      <c r="G96" s="5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13"/>
      <c r="T96" s="6"/>
    </row>
    <row r="97" spans="1:20" ht="19.5">
      <c r="A97" s="6"/>
      <c r="B97" s="154" t="s">
        <v>222</v>
      </c>
      <c r="C97" s="154"/>
      <c r="D97" s="154"/>
      <c r="E97" s="154"/>
      <c r="F97" s="139">
        <f>G10</f>
        <v>1.75</v>
      </c>
      <c r="G97" s="139"/>
      <c r="H97" s="65" t="s">
        <v>223</v>
      </c>
      <c r="I97" s="93" t="s">
        <v>224</v>
      </c>
      <c r="J97" s="170" t="s">
        <v>223</v>
      </c>
      <c r="K97" s="167"/>
      <c r="L97" s="73" t="e">
        <f>I82</f>
        <v>#DIV/0!</v>
      </c>
      <c r="M97" s="94" t="e">
        <f>ROUND(F97*0.001*L97*L97,2)</f>
        <v>#DIV/0!</v>
      </c>
      <c r="N97" s="64" t="s">
        <v>214</v>
      </c>
      <c r="O97" s="6"/>
      <c r="P97" s="6"/>
      <c r="Q97" s="6"/>
      <c r="R97" s="6"/>
      <c r="S97" s="13"/>
      <c r="T97" s="6"/>
    </row>
    <row r="98" spans="1:20" ht="14.25">
      <c r="A98" s="6"/>
      <c r="B98" s="6"/>
      <c r="C98" s="6"/>
      <c r="D98" s="6"/>
      <c r="E98" s="6"/>
      <c r="F98" s="6"/>
      <c r="G98" s="5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3"/>
      <c r="T98" s="6"/>
    </row>
    <row r="99" spans="1:22" ht="14.25">
      <c r="A99" s="141" t="s">
        <v>225</v>
      </c>
      <c r="B99" s="142"/>
      <c r="C99" s="143"/>
      <c r="D99" s="143"/>
      <c r="E99" s="143"/>
      <c r="F99" s="144" t="e">
        <f>IF(G88=M97,"=",IF(G88&lt;M97,"&lt;","&gt;"))</f>
        <v>#DIV/0!</v>
      </c>
      <c r="G99" s="145"/>
      <c r="H99" s="146" t="s">
        <v>226</v>
      </c>
      <c r="I99" s="147"/>
      <c r="J99" s="154"/>
      <c r="K99" s="154"/>
      <c r="L99" s="154"/>
      <c r="M99" s="154"/>
      <c r="N99" s="154"/>
      <c r="O99" s="154"/>
      <c r="P99" s="148" t="e">
        <f>IF($G$88&gt;$M$97,"排出基準を超過しています。","排出基準以内です。")</f>
        <v>#DIV/0!</v>
      </c>
      <c r="Q99" s="154"/>
      <c r="R99" s="154"/>
      <c r="S99" s="154"/>
      <c r="T99" s="154"/>
      <c r="U99" s="104"/>
      <c r="V99" s="104"/>
    </row>
  </sheetData>
  <sheetProtection password="A777" sheet="1" objects="1" scenarios="1" selectLockedCells="1"/>
  <mergeCells count="219">
    <mergeCell ref="Q4:Q5"/>
    <mergeCell ref="A5:B5"/>
    <mergeCell ref="I52:J52"/>
    <mergeCell ref="A3:E3"/>
    <mergeCell ref="J3:N3"/>
    <mergeCell ref="A4:B4"/>
    <mergeCell ref="E4:F4"/>
    <mergeCell ref="H4:I4"/>
    <mergeCell ref="J4:N4"/>
    <mergeCell ref="O18:P19"/>
    <mergeCell ref="T33:T34"/>
    <mergeCell ref="K52:L52"/>
    <mergeCell ref="A50:D50"/>
    <mergeCell ref="F50:G50"/>
    <mergeCell ref="K48:L48"/>
    <mergeCell ref="A49:E49"/>
    <mergeCell ref="A51:E51"/>
    <mergeCell ref="A52:D52"/>
    <mergeCell ref="E52:F52"/>
    <mergeCell ref="E40:F40"/>
    <mergeCell ref="N18:N19"/>
    <mergeCell ref="J42:K42"/>
    <mergeCell ref="J34:K35"/>
    <mergeCell ref="L34:L35"/>
    <mergeCell ref="A38:K38"/>
    <mergeCell ref="H19:I19"/>
    <mergeCell ref="H18:I18"/>
    <mergeCell ref="J18:K19"/>
    <mergeCell ref="L18:L19"/>
    <mergeCell ref="B18:B19"/>
    <mergeCell ref="J5:N5"/>
    <mergeCell ref="J6:N6"/>
    <mergeCell ref="J7:N7"/>
    <mergeCell ref="M16:M17"/>
    <mergeCell ref="H9:I9"/>
    <mergeCell ref="H5:I5"/>
    <mergeCell ref="H6:I6"/>
    <mergeCell ref="H7:I7"/>
    <mergeCell ref="H8:I8"/>
    <mergeCell ref="A8:B8"/>
    <mergeCell ref="A9:B9"/>
    <mergeCell ref="E8:F8"/>
    <mergeCell ref="E9:F9"/>
    <mergeCell ref="E16:F17"/>
    <mergeCell ref="H16:H17"/>
    <mergeCell ref="I16:I17"/>
    <mergeCell ref="A15:P15"/>
    <mergeCell ref="J16:L16"/>
    <mergeCell ref="O16:O17"/>
    <mergeCell ref="E5:F5"/>
    <mergeCell ref="A6:B6"/>
    <mergeCell ref="G26:G27"/>
    <mergeCell ref="I39:I40"/>
    <mergeCell ref="A21:G21"/>
    <mergeCell ref="A39:B40"/>
    <mergeCell ref="H39:H40"/>
    <mergeCell ref="C40:D40"/>
    <mergeCell ref="C39:D39"/>
    <mergeCell ref="E39:G39"/>
    <mergeCell ref="F44:G44"/>
    <mergeCell ref="A41:E41"/>
    <mergeCell ref="A42:D42"/>
    <mergeCell ref="F42:G42"/>
    <mergeCell ref="A58:C59"/>
    <mergeCell ref="A26:A27"/>
    <mergeCell ref="A43:E43"/>
    <mergeCell ref="A44:D44"/>
    <mergeCell ref="B26:B27"/>
    <mergeCell ref="D26:D27"/>
    <mergeCell ref="A48:D48"/>
    <mergeCell ref="E48:F48"/>
    <mergeCell ref="A56:C56"/>
    <mergeCell ref="A57:C57"/>
    <mergeCell ref="A45:E45"/>
    <mergeCell ref="A46:D46"/>
    <mergeCell ref="F46:G46"/>
    <mergeCell ref="A47:E47"/>
    <mergeCell ref="A1:E1"/>
    <mergeCell ref="A22:P22"/>
    <mergeCell ref="A23:P23"/>
    <mergeCell ref="A24:B25"/>
    <mergeCell ref="E24:F25"/>
    <mergeCell ref="H24:H25"/>
    <mergeCell ref="I24:I25"/>
    <mergeCell ref="J1:N1"/>
    <mergeCell ref="A2:E2"/>
    <mergeCell ref="H1:I1"/>
    <mergeCell ref="E6:F6"/>
    <mergeCell ref="E7:F7"/>
    <mergeCell ref="A16:B17"/>
    <mergeCell ref="J17:L17"/>
    <mergeCell ref="A14:P14"/>
    <mergeCell ref="A12:C12"/>
    <mergeCell ref="A10:E10"/>
    <mergeCell ref="A11:E11"/>
    <mergeCell ref="A13:D13"/>
    <mergeCell ref="A7:B7"/>
    <mergeCell ref="A18:A19"/>
    <mergeCell ref="D18:D19"/>
    <mergeCell ref="G18:G19"/>
    <mergeCell ref="I50:J50"/>
    <mergeCell ref="J24:L24"/>
    <mergeCell ref="A34:A35"/>
    <mergeCell ref="B34:B35"/>
    <mergeCell ref="D34:D35"/>
    <mergeCell ref="G34:G35"/>
    <mergeCell ref="D32:D33"/>
    <mergeCell ref="M24:M25"/>
    <mergeCell ref="O24:O25"/>
    <mergeCell ref="J25:L25"/>
    <mergeCell ref="I48:J48"/>
    <mergeCell ref="H34:I34"/>
    <mergeCell ref="J32:K33"/>
    <mergeCell ref="L32:L33"/>
    <mergeCell ref="N32:N33"/>
    <mergeCell ref="H35:I35"/>
    <mergeCell ref="H26:I26"/>
    <mergeCell ref="A54:B54"/>
    <mergeCell ref="A55:C55"/>
    <mergeCell ref="A32:B33"/>
    <mergeCell ref="P34:P35"/>
    <mergeCell ref="C36:D36"/>
    <mergeCell ref="M42:N42"/>
    <mergeCell ref="J44:K44"/>
    <mergeCell ref="M44:N44"/>
    <mergeCell ref="J46:L46"/>
    <mergeCell ref="K50:L50"/>
    <mergeCell ref="E58:E59"/>
    <mergeCell ref="F58:G58"/>
    <mergeCell ref="H58:H59"/>
    <mergeCell ref="J58:K59"/>
    <mergeCell ref="M58:M59"/>
    <mergeCell ref="O58:P58"/>
    <mergeCell ref="Q58:Q59"/>
    <mergeCell ref="F59:G59"/>
    <mergeCell ref="O59:P59"/>
    <mergeCell ref="A60:C60"/>
    <mergeCell ref="A61:C61"/>
    <mergeCell ref="D61:F61"/>
    <mergeCell ref="J61:K61"/>
    <mergeCell ref="A63:E63"/>
    <mergeCell ref="A64:E64"/>
    <mergeCell ref="B65:B67"/>
    <mergeCell ref="H65:I65"/>
    <mergeCell ref="J65:K67"/>
    <mergeCell ref="L65:L67"/>
    <mergeCell ref="M65:M67"/>
    <mergeCell ref="C66:C67"/>
    <mergeCell ref="G66:G67"/>
    <mergeCell ref="H66:I66"/>
    <mergeCell ref="H67:I67"/>
    <mergeCell ref="A68:E68"/>
    <mergeCell ref="B69:B70"/>
    <mergeCell ref="C69:D69"/>
    <mergeCell ref="E69:G70"/>
    <mergeCell ref="H69:I69"/>
    <mergeCell ref="J69:L70"/>
    <mergeCell ref="C70:D70"/>
    <mergeCell ref="H70:I70"/>
    <mergeCell ref="J71:L72"/>
    <mergeCell ref="M71:M72"/>
    <mergeCell ref="H72:I72"/>
    <mergeCell ref="A73:E73"/>
    <mergeCell ref="B71:B72"/>
    <mergeCell ref="C71:D71"/>
    <mergeCell ref="E71:G72"/>
    <mergeCell ref="H71:I71"/>
    <mergeCell ref="B74:I75"/>
    <mergeCell ref="J74:K74"/>
    <mergeCell ref="L74:L75"/>
    <mergeCell ref="J75:K75"/>
    <mergeCell ref="L76:L77"/>
    <mergeCell ref="N76:N77"/>
    <mergeCell ref="A79:E79"/>
    <mergeCell ref="B80:C80"/>
    <mergeCell ref="B76:D77"/>
    <mergeCell ref="E76:E77"/>
    <mergeCell ref="G76:G77"/>
    <mergeCell ref="H76:K77"/>
    <mergeCell ref="H88:I88"/>
    <mergeCell ref="A89:E89"/>
    <mergeCell ref="B81:F81"/>
    <mergeCell ref="J82:K82"/>
    <mergeCell ref="B83:M83"/>
    <mergeCell ref="A85:G85"/>
    <mergeCell ref="Q93:R93"/>
    <mergeCell ref="A94:E94"/>
    <mergeCell ref="B95:D95"/>
    <mergeCell ref="F95:G95"/>
    <mergeCell ref="B92:C93"/>
    <mergeCell ref="D92:E92"/>
    <mergeCell ref="H92:I93"/>
    <mergeCell ref="J92:L93"/>
    <mergeCell ref="D93:E93"/>
    <mergeCell ref="P99:T99"/>
    <mergeCell ref="A96:E96"/>
    <mergeCell ref="B97:E97"/>
    <mergeCell ref="F97:G97"/>
    <mergeCell ref="J97:K97"/>
    <mergeCell ref="J26:K27"/>
    <mergeCell ref="A99:E99"/>
    <mergeCell ref="F99:G99"/>
    <mergeCell ref="H99:O99"/>
    <mergeCell ref="B90:D90"/>
    <mergeCell ref="E90:F90"/>
    <mergeCell ref="A91:E91"/>
    <mergeCell ref="A86:E86"/>
    <mergeCell ref="G32:G33"/>
    <mergeCell ref="B87:E87"/>
    <mergeCell ref="H33:I33"/>
    <mergeCell ref="H32:I32"/>
    <mergeCell ref="Q6:R6"/>
    <mergeCell ref="A29:G29"/>
    <mergeCell ref="A30:P30"/>
    <mergeCell ref="A31:P31"/>
    <mergeCell ref="P26:P27"/>
    <mergeCell ref="Q26:Q27"/>
    <mergeCell ref="N26:N27"/>
    <mergeCell ref="H27:I27"/>
  </mergeCells>
  <dataValidations count="5">
    <dataValidation type="decimal" operator="greaterThanOrEqual" allowBlank="1" showInputMessage="1" showErrorMessage="1" promptTitle="注意" prompt="断面形状が丸形の場合のみ入力してください。核型の場合は不要です。" errorTitle="警告" error="数値を入力してください！！" imeMode="halfAlpha" sqref="S3">
      <formula1>0</formula1>
    </dataValidation>
    <dataValidation allowBlank="1" showInputMessage="1" showErrorMessage="1" promptTitle="注意" prompt="断面形状が角型の場合のみ入力してください。丸型の場合は不要です。" errorTitle="警告" error="数値を入力してください！！" imeMode="halfAlpha" sqref="S4:S5"/>
    <dataValidation type="list" showInputMessage="1" showErrorMessage="1" promptTitle="注意" prompt="煙突傘が有る場合は「1」を、煙突傘が無い場合は「0」を選んでください。" imeMode="disabled" sqref="S6">
      <formula1>"0,1"</formula1>
    </dataValidation>
    <dataValidation type="list" showInputMessage="1" showErrorMessage="1" promptTitle="注意" prompt="煙突の断面形状が丸形の場合は「1」を、煙突の断面形状が角型の場合は「2」を選んでください。" errorTitle="警告" error="0か1を選んでください！！" imeMode="disabled" sqref="O7">
      <formula1>"0,1"</formula1>
    </dataValidation>
    <dataValidation allowBlank="1" showInputMessage="1" showErrorMessage="1" imeMode="halfAlpha" sqref="G1 O1 C4:C9 G4:G9 O3:O6"/>
  </dataValidations>
  <printOptions/>
  <pageMargins left="0.75" right="0.75" top="1" bottom="1" header="0.512" footer="0.512"/>
  <pageSetup horizontalDpi="600" verticalDpi="600" orientation="portrait" paperSize="9" scale="73" r:id="rId2"/>
  <headerFooter alignWithMargins="0">
    <oddHeader>&amp;C&amp;"ＭＳ Ｐ明朝,標準"大気汚染防止法に基づくばい煙計算書(気体燃料)</oddHeader>
    <oddFooter>&amp;C&amp;P/&amp;N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大気汚染防止法に基づくばい煙計算書</dc:title>
  <dc:subject/>
  <dc:creator>松戸市</dc:creator>
  <cp:keywords/>
  <dc:description/>
  <cp:lastModifiedBy>松戸市</cp:lastModifiedBy>
  <cp:lastPrinted>2008-02-08T05:12:16Z</cp:lastPrinted>
  <dcterms:created xsi:type="dcterms:W3CDTF">2008-02-02T15:12:41Z</dcterms:created>
  <dcterms:modified xsi:type="dcterms:W3CDTF">2009-06-12T07:37:48Z</dcterms:modified>
  <cp:category/>
  <cp:version/>
  <cp:contentType/>
  <cp:contentStatus/>
</cp:coreProperties>
</file>