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9900" tabRatio="337" activeTab="0"/>
  </bookViews>
  <sheets>
    <sheet name="利用者負担額" sheetId="1" r:id="rId1"/>
    <sheet name="短期" sheetId="2" state="hidden" r:id="rId2"/>
    <sheet name="通所" sheetId="3" state="hidden" r:id="rId3"/>
    <sheet name="算定内訳" sheetId="4" r:id="rId4"/>
  </sheets>
  <definedNames>
    <definedName name="_xlnm.Print_Area" localSheetId="2">'通所'!$A$1:$G$53</definedName>
    <definedName name="_xlnm.Print_Area" localSheetId="0">'利用者負担額'!$A$1:$H$54</definedName>
  </definedNames>
  <calcPr fullCalcOnLoad="1"/>
</workbook>
</file>

<file path=xl/sharedStrings.xml><?xml version="1.0" encoding="utf-8"?>
<sst xmlns="http://schemas.openxmlformats.org/spreadsheetml/2006/main" count="265" uniqueCount="169">
  <si>
    <t>自立</t>
  </si>
  <si>
    <t>要介護１</t>
  </si>
  <si>
    <t>要介護２</t>
  </si>
  <si>
    <t>要介護３</t>
  </si>
  <si>
    <t>要介護４</t>
  </si>
  <si>
    <t>要介護５</t>
  </si>
  <si>
    <t>介護給付費単位数(A)</t>
  </si>
  <si>
    <t>加算単位数(B)</t>
  </si>
  <si>
    <t>地域倍率</t>
  </si>
  <si>
    <t>利用者の構成割合(E)</t>
  </si>
  <si>
    <t>単価      (D)</t>
  </si>
  <si>
    <t>合計</t>
  </si>
  <si>
    <t>単位加算</t>
  </si>
  <si>
    <t>単位数</t>
  </si>
  <si>
    <t>チェック欄</t>
  </si>
  <si>
    <t>※加算を見込んだ場合はチェック欄に○印を記入すること</t>
  </si>
  <si>
    <t>加算項目</t>
  </si>
  <si>
    <t>金額</t>
  </si>
  <si>
    <t>項目</t>
  </si>
  <si>
    <t>４年度</t>
  </si>
  <si>
    <t>５年度</t>
  </si>
  <si>
    <t>4.入浴介助加算</t>
  </si>
  <si>
    <t>5.特別入浴介助加算</t>
  </si>
  <si>
    <t>1.地域外送迎料</t>
  </si>
  <si>
    <t>2.超過時間費用</t>
  </si>
  <si>
    <t>4.おむつ代</t>
  </si>
  <si>
    <t>入浴料加重平均</t>
  </si>
  <si>
    <t>単価</t>
  </si>
  <si>
    <t>人</t>
  </si>
  <si>
    <t>入浴（加重平均）</t>
  </si>
  <si>
    <t>日額換算</t>
  </si>
  <si>
    <t>2.送迎費用</t>
  </si>
  <si>
    <t>5.その他の日常生活費</t>
  </si>
  <si>
    <t>4.理美容代</t>
  </si>
  <si>
    <t>（２）総収入</t>
  </si>
  <si>
    <t>［　単独　・　併設　：　Ⅰ　Ⅱ　Ⅲ　］</t>
  </si>
  <si>
    <t>介護保険収入</t>
  </si>
  <si>
    <t>利用料収入</t>
  </si>
  <si>
    <t>要介護度別　　単位合計       (C=A＋B)</t>
  </si>
  <si>
    <t>加重平均日額単価算出（F＝Ｃ×D×E）</t>
  </si>
  <si>
    <t>１人当たりの平均収入　(a)</t>
  </si>
  <si>
    <t>事業日数　　　(b)</t>
  </si>
  <si>
    <t>１人当たりの年間平均収入(c＝a×b)　　</t>
  </si>
  <si>
    <t>入所定員　　　(d)</t>
  </si>
  <si>
    <t>利用率　　　　(e)</t>
  </si>
  <si>
    <t>総収入　　　　　(f＝c×d×e)</t>
  </si>
  <si>
    <t>要介護度別　　単位合計       (C=A+B)</t>
  </si>
  <si>
    <t>合計　　　　
　(f＝c×d×e)</t>
  </si>
  <si>
    <t>1人当たり月額（G)</t>
  </si>
  <si>
    <t>入所（利用）者１人当たり平均収入額の算出根拠</t>
  </si>
  <si>
    <t>（１）施設サービス費</t>
  </si>
  <si>
    <t>１人当たりの平均収入</t>
  </si>
  <si>
    <t>初年度</t>
  </si>
  <si>
    <t>２年度</t>
  </si>
  <si>
    <t>３年度</t>
  </si>
  <si>
    <t>（４）総収入</t>
  </si>
  <si>
    <t>（５）介護保険収入・利用料収入の内訳</t>
  </si>
  <si>
    <t>初年度</t>
  </si>
  <si>
    <t>４年度</t>
  </si>
  <si>
    <t>５年度</t>
  </si>
  <si>
    <t>法人名：</t>
  </si>
  <si>
    <t>1.常勤専従理学療法士等</t>
  </si>
  <si>
    <t>利用者負担費用（日額換算：積算根拠添付）</t>
  </si>
  <si>
    <t>3.小規模生活単位型短期入所生活介護費</t>
  </si>
  <si>
    <t>1.居住費</t>
  </si>
  <si>
    <t>初年度の
事業月数(g)</t>
  </si>
  <si>
    <t>１人当たり平均日額収入(a)</t>
  </si>
  <si>
    <t>１人当たり平均日額収入　(a)</t>
  </si>
  <si>
    <t>１人当たり年間平均収入(c＝a×b＋G×g)　　</t>
  </si>
  <si>
    <t>１人当たり日額平均収入(a)</t>
  </si>
  <si>
    <t>１人当たり日額平均収入　(a)</t>
  </si>
  <si>
    <t>１人当たり年間平均収入(c＝a×b)　　</t>
  </si>
  <si>
    <t>１人当たり日額自己負担額</t>
  </si>
  <si>
    <t>１人当たり月額自己負担総額</t>
  </si>
  <si>
    <t>利用料収入(居住費分)</t>
  </si>
  <si>
    <t>利用料収入(居住費以外)</t>
  </si>
  <si>
    <t>（３）総収入の内訳</t>
  </si>
  <si>
    <r>
      <t>所在地域が市川市、松戸市、習志野市、柏市、浦安市、四街道市にある施設は</t>
    </r>
    <r>
      <rPr>
        <b/>
        <u val="single"/>
        <sz val="11"/>
        <rFont val="ＭＳ Ｐゴシック"/>
        <family val="3"/>
      </rPr>
      <t>1.018</t>
    </r>
    <r>
      <rPr>
        <sz val="11"/>
        <rFont val="ＭＳ Ｐゴシック"/>
        <family val="3"/>
      </rPr>
      <t>にする</t>
    </r>
  </si>
  <si>
    <r>
      <t>所在地域が市川市、松戸市、習志野市、柏市、浦安市、四街道市にある施設は</t>
    </r>
    <r>
      <rPr>
        <b/>
        <u val="single"/>
        <sz val="11"/>
        <rFont val="ＭＳ Ｐゴシック"/>
        <family val="3"/>
      </rPr>
      <t>1.012</t>
    </r>
    <r>
      <rPr>
        <sz val="11"/>
        <rFont val="ＭＳ Ｐゴシック"/>
        <family val="3"/>
      </rPr>
      <t>にする</t>
    </r>
  </si>
  <si>
    <t>（１）短期入所生活介護費</t>
  </si>
  <si>
    <t>2.通所介護費</t>
  </si>
  <si>
    <t>（１）通所介護費</t>
  </si>
  <si>
    <t>10.療養食加算</t>
  </si>
  <si>
    <t>（２）食費(日額）</t>
  </si>
  <si>
    <t>（１）＋（２）</t>
  </si>
  <si>
    <t>（３）居住費</t>
  </si>
  <si>
    <t>2.管理栄養士配置加算</t>
  </si>
  <si>
    <t>3.栄養士配置加算</t>
  </si>
  <si>
    <t>2.食費</t>
  </si>
  <si>
    <t>2.送迎加算</t>
  </si>
  <si>
    <t>4.特別入浴介助加算</t>
  </si>
  <si>
    <t>食費</t>
  </si>
  <si>
    <t>経過的要介護</t>
  </si>
  <si>
    <t>［　小規模型通所介護費　６　～　８　時間］</t>
  </si>
  <si>
    <t>1.個別機能訓練加算</t>
  </si>
  <si>
    <t>2.入浴介助加算</t>
  </si>
  <si>
    <t>［　ユニット型個室　］</t>
  </si>
  <si>
    <t>1.ユニット型介護福祉施設サービス費</t>
  </si>
  <si>
    <t>（１人当たり）</t>
  </si>
  <si>
    <t>第１～３段階</t>
  </si>
  <si>
    <t>第４段階以上</t>
  </si>
  <si>
    <t>合　計</t>
  </si>
  <si>
    <r>
      <t>利 用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者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負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担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段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階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の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内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訳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（単位：％）</t>
    </r>
  </si>
  <si>
    <r>
      <t>利 用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者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負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担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区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分</t>
    </r>
  </si>
  <si>
    <r>
      <t>利用</t>
    </r>
    <r>
      <rPr>
        <sz val="11"/>
        <rFont val="ＭＳ Ｐゴシック"/>
        <family val="3"/>
      </rPr>
      <t>者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の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構</t>
    </r>
    <r>
      <rPr>
        <sz val="11"/>
        <rFont val="ＭＳ Ｐゴシック"/>
        <family val="3"/>
      </rPr>
      <t>成</t>
    </r>
    <r>
      <rPr>
        <sz val="11"/>
        <rFont val="ＭＳ Ｐゴシック"/>
        <family val="3"/>
      </rPr>
      <t>割</t>
    </r>
    <r>
      <rPr>
        <sz val="11"/>
        <rFont val="ＭＳ Ｐゴシック"/>
        <family val="3"/>
      </rPr>
      <t>合</t>
    </r>
  </si>
  <si>
    <t>要支援１</t>
  </si>
  <si>
    <t>要支援２</t>
  </si>
  <si>
    <t>様式　11</t>
  </si>
  <si>
    <t>利用者負担額の見込み及び算出根拠</t>
  </si>
  <si>
    <t>特養の床面積</t>
  </si>
  <si>
    <t>全体建設費</t>
  </si>
  <si>
    <t>特養部分の建設費</t>
  </si>
  <si>
    <t>特養の補助金</t>
  </si>
  <si>
    <t>特養建設費－補助金</t>
  </si>
  <si>
    <t>③の福祉医療機構元利金合計</t>
  </si>
  <si>
    <t>上記の1人1月当たり元利金</t>
  </si>
  <si>
    <t>建設費</t>
  </si>
  <si>
    <t>特養・ショート分（償却5年）</t>
  </si>
  <si>
    <t>特養分の備品</t>
  </si>
  <si>
    <t>1人1月当たりの備品の減価償却</t>
  </si>
  <si>
    <t>全体の年間修繕費</t>
  </si>
  <si>
    <t>1人1月当たりの修繕費</t>
  </si>
  <si>
    <t>1人1月当たりの光熱水費</t>
  </si>
  <si>
    <t>光熱水費</t>
  </si>
  <si>
    <t>修繕費</t>
  </si>
  <si>
    <t>10年後の大規模修繕費の想定額</t>
  </si>
  <si>
    <t>1人1月当たりの積立金</t>
  </si>
  <si>
    <t>大規模修繕積立</t>
  </si>
  <si>
    <t>居住費根拠の計</t>
  </si>
  <si>
    <t>ホテルコストの設定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</si>
  <si>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</si>
  <si>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</si>
  <si>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</si>
  <si>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</si>
  <si>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</si>
  <si>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</si>
  <si>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</si>
  <si>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</si>
  <si>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</si>
  <si>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</si>
  <si>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</si>
  <si>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</si>
  <si>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</si>
  <si>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</si>
  <si>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</si>
  <si>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</si>
  <si>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㎡</t>
  </si>
  <si>
    <t>円</t>
  </si>
  <si>
    <t>ホテルコスト（居住費）の算出根拠</t>
  </si>
  <si>
    <t>①－②</t>
  </si>
  <si>
    <t>金利（　　　　　　　％）で計算</t>
  </si>
  <si>
    <t>⑥×（定員　　　　）人／（総定員　　　　　　）人</t>
  </si>
  <si>
    <t>⑦／５年／（定員　　　　　人）／１２月</t>
  </si>
  <si>
    <t>⑩／（定員　　　　　人）／１２月</t>
  </si>
  <si>
    <t>⑫／１０年／（定員　　　　　人）／１２月</t>
  </si>
  <si>
    <t>⑤＋⑧＋⑨＋⑪＋⑬</t>
  </si>
  <si>
    <t>⑭／３０．５日</t>
  </si>
  <si>
    <t>⑰</t>
  </si>
  <si>
    <t>⑯×３６５日／１２月</t>
  </si>
  <si>
    <t>全体延床面積</t>
  </si>
  <si>
    <t>１日当たり</t>
  </si>
  <si>
    <t>1月当たり</t>
  </si>
  <si>
    <t>１日当たりの居住費</t>
  </si>
  <si>
    <t>設計料、消費税等を含む</t>
  </si>
  <si>
    <r>
      <t>ホテルコストは、</t>
    </r>
    <r>
      <rPr>
        <u val="single"/>
        <sz val="12"/>
        <rFont val="ＭＳ Ｐゴシック"/>
        <family val="3"/>
      </rPr>
      <t>　　　　　　　　　　円/日</t>
    </r>
    <r>
      <rPr>
        <sz val="12"/>
        <rFont val="ＭＳ Ｐゴシック"/>
        <family val="3"/>
      </rPr>
      <t>と設定します</t>
    </r>
  </si>
  <si>
    <t>備　品</t>
  </si>
  <si>
    <t>加算内訳</t>
  </si>
  <si>
    <t>様式11（別添算出根拠）</t>
  </si>
  <si>
    <t>④／２０年／（定員　　　　）人／１２月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</si>
</sst>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&quot;単位&quot;"/>
    <numFmt numFmtId="179" formatCode="#,##0.0;[Red]\-#,##0.0"/>
    <numFmt numFmtId="180" formatCode="#,##0.000;[Red]\-#,##0.000"/>
    <numFmt numFmtId="181" formatCode="0&quot;円&quot;"/>
    <numFmt numFmtId="182" formatCode="0.0%"/>
    <numFmt numFmtId="183" formatCode="\,000&quot;円&quot;"/>
    <numFmt numFmtId="184" formatCode="0,000&quot;円&quot;"/>
    <numFmt numFmtId="185" formatCode="0&quot;日&quot;"/>
    <numFmt numFmtId="186" formatCode="0&quot;人&quot;"/>
    <numFmt numFmtId="187" formatCode="\,000&quot;千円&quot;"/>
    <numFmt numFmtId="188" formatCode="0,000&quot;千円&quot;"/>
    <numFmt numFmtId="189" formatCode="0_);[Red]\(0\)"/>
    <numFmt numFmtId="190" formatCode="#,###&quot;円&quot;"/>
    <numFmt numFmtId="191" formatCode="#,###&quot;千円&quot;"/>
    <numFmt numFmtId="192" formatCode="#,##0.00_ ;[Red]\-#,##0.00\ "/>
    <numFmt numFmtId="193" formatCode="0&quot;ヶ月&quot;"/>
    <numFmt numFmtId="194" formatCode="#,##0&quot;人&quot;"/>
    <numFmt numFmtId="195" formatCode="#,##0.00&quot;㎡&quot;"/>
    <numFmt numFmtId="196" formatCode="0.00_);[Red]\(0.00\)"/>
    <numFmt numFmtId="197" formatCode="#,##0&quot;千円&quot;"/>
    <numFmt numFmtId="198" formatCode="#,##0&quot;年&quot;"/>
    <numFmt numFmtId="199" formatCode="#,##0_ "/>
    <numFmt numFmtId="200" formatCode="#,##0.0000;[Red]\-#,##0.0000"/>
    <numFmt numFmtId="201" formatCode="#,###&quot;ヶ月分&quot;"/>
    <numFmt numFmtId="202" formatCode="#,###&quot;才&quot;"/>
    <numFmt numFmtId="203" formatCode="#,###&quot;歳&quot;"/>
    <numFmt numFmtId="204" formatCode="#,###.##&quot;㎡&quot;"/>
    <numFmt numFmtId="205" formatCode="#,###&quot;㎡&quot;"/>
    <numFmt numFmtId="206" formatCode="#,###.0&quot;㎡&quot;"/>
    <numFmt numFmtId="207" formatCode="#,###.00&quot;㎡&quot;"/>
    <numFmt numFmtId="208" formatCode="#,##0&quot;ユニット&quot;"/>
    <numFmt numFmtId="209" formatCode="#,##0&quot;ﾕﾆｯﾄ&quot;"/>
    <numFmt numFmtId="210" formatCode="[&lt;=999]000;[&lt;=99999]000\-00;000\-0000"/>
    <numFmt numFmtId="211" formatCode="#,###&quot;人&quot;"/>
    <numFmt numFmtId="212" formatCode="#,###&quot;施設&quot;"/>
    <numFmt numFmtId="213" formatCode="#,##0&quot;円&quot;"/>
    <numFmt numFmtId="214" formatCode="#,##0&quot;月&quot;"/>
    <numFmt numFmtId="215" formatCode="#,##0;[Red]#,##0"/>
    <numFmt numFmtId="216" formatCode="#,##0&quot;日&quot;"/>
    <numFmt numFmtId="217" formatCode="0_ "/>
    <numFmt numFmtId="218" formatCode="0,000&quot;円／月&quot;"/>
    <numFmt numFmtId="219" formatCode="0.0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u val="single"/>
      <sz val="11"/>
      <name val="ＭＳ Ｐゴシック"/>
      <family val="3"/>
    </font>
    <font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Calibri"/>
      <family val="2"/>
    </font>
    <font>
      <sz val="18"/>
      <color indexed="9"/>
      <name val="ＭＳ Ｐゴシック"/>
      <family val="3"/>
    </font>
    <font>
      <sz val="18"/>
      <color indexed="9"/>
      <name val="Calibri"/>
      <family val="2"/>
    </font>
    <font>
      <sz val="12"/>
      <color indexed="9"/>
      <name val="Calibri"/>
      <family val="2"/>
    </font>
    <font>
      <sz val="12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/>
    </xf>
    <xf numFmtId="38" fontId="0" fillId="0" borderId="11" xfId="49" applyFont="1" applyBorder="1" applyAlignment="1">
      <alignment/>
    </xf>
    <xf numFmtId="9" fontId="0" fillId="0" borderId="11" xfId="0" applyNumberFormat="1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8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0" fontId="0" fillId="0" borderId="11" xfId="49" applyNumberFormat="1" applyFont="1" applyBorder="1" applyAlignment="1">
      <alignment/>
    </xf>
    <xf numFmtId="181" fontId="0" fillId="0" borderId="11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left"/>
    </xf>
    <xf numFmtId="0" fontId="5" fillId="0" borderId="0" xfId="0" applyFont="1" applyAlignment="1">
      <alignment/>
    </xf>
    <xf numFmtId="184" fontId="3" fillId="0" borderId="10" xfId="0" applyNumberFormat="1" applyFont="1" applyBorder="1" applyAlignment="1">
      <alignment/>
    </xf>
    <xf numFmtId="0" fontId="0" fillId="0" borderId="17" xfId="0" applyBorder="1" applyAlignment="1">
      <alignment horizontal="center" vertical="center" wrapText="1"/>
    </xf>
    <xf numFmtId="184" fontId="5" fillId="0" borderId="11" xfId="0" applyNumberFormat="1" applyFont="1" applyBorder="1" applyAlignment="1">
      <alignment/>
    </xf>
    <xf numFmtId="184" fontId="0" fillId="0" borderId="11" xfId="0" applyNumberFormat="1" applyBorder="1" applyAlignment="1">
      <alignment/>
    </xf>
    <xf numFmtId="186" fontId="0" fillId="0" borderId="11" xfId="0" applyNumberFormat="1" applyBorder="1" applyAlignment="1">
      <alignment/>
    </xf>
    <xf numFmtId="188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181" fontId="0" fillId="0" borderId="11" xfId="0" applyNumberFormat="1" applyBorder="1" applyAlignment="1">
      <alignment shrinkToFit="1"/>
    </xf>
    <xf numFmtId="177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188" fontId="0" fillId="0" borderId="0" xfId="0" applyNumberFormat="1" applyBorder="1" applyAlignment="1">
      <alignment/>
    </xf>
    <xf numFmtId="186" fontId="0" fillId="0" borderId="0" xfId="0" applyNumberFormat="1" applyBorder="1" applyAlignment="1">
      <alignment/>
    </xf>
    <xf numFmtId="9" fontId="0" fillId="0" borderId="0" xfId="42" applyNumberFormat="1" applyFont="1" applyBorder="1" applyAlignment="1">
      <alignment/>
    </xf>
    <xf numFmtId="0" fontId="0" fillId="0" borderId="0" xfId="0" applyBorder="1" applyAlignment="1">
      <alignment horizontal="center"/>
    </xf>
    <xf numFmtId="184" fontId="5" fillId="0" borderId="0" xfId="0" applyNumberFormat="1" applyFont="1" applyBorder="1" applyAlignment="1">
      <alignment/>
    </xf>
    <xf numFmtId="185" fontId="0" fillId="0" borderId="0" xfId="0" applyNumberFormat="1" applyBorder="1" applyAlignment="1">
      <alignment/>
    </xf>
    <xf numFmtId="184" fontId="0" fillId="0" borderId="0" xfId="0" applyNumberFormat="1" applyBorder="1" applyAlignment="1">
      <alignment/>
    </xf>
    <xf numFmtId="178" fontId="0" fillId="0" borderId="11" xfId="0" applyNumberFormat="1" applyFill="1" applyBorder="1" applyAlignment="1">
      <alignment/>
    </xf>
    <xf numFmtId="177" fontId="0" fillId="33" borderId="10" xfId="0" applyNumberFormat="1" applyFill="1" applyBorder="1" applyAlignment="1">
      <alignment/>
    </xf>
    <xf numFmtId="182" fontId="0" fillId="33" borderId="11" xfId="42" applyNumberFormat="1" applyFont="1" applyFill="1" applyBorder="1" applyAlignment="1">
      <alignment/>
    </xf>
    <xf numFmtId="182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181" fontId="0" fillId="33" borderId="11" xfId="0" applyNumberFormat="1" applyFill="1" applyBorder="1" applyAlignment="1">
      <alignment/>
    </xf>
    <xf numFmtId="185" fontId="0" fillId="33" borderId="13" xfId="0" applyNumberFormat="1" applyFill="1" applyBorder="1" applyAlignment="1">
      <alignment/>
    </xf>
    <xf numFmtId="186" fontId="0" fillId="33" borderId="11" xfId="0" applyNumberFormat="1" applyFill="1" applyBorder="1" applyAlignment="1">
      <alignment/>
    </xf>
    <xf numFmtId="9" fontId="0" fillId="33" borderId="11" xfId="42" applyNumberFormat="1" applyFont="1" applyFill="1" applyBorder="1" applyAlignment="1">
      <alignment/>
    </xf>
    <xf numFmtId="38" fontId="0" fillId="0" borderId="11" xfId="49" applyBorder="1" applyAlignment="1">
      <alignment/>
    </xf>
    <xf numFmtId="182" fontId="0" fillId="33" borderId="11" xfId="42" applyNumberFormat="1" applyFill="1" applyBorder="1" applyAlignment="1">
      <alignment/>
    </xf>
    <xf numFmtId="0" fontId="0" fillId="0" borderId="14" xfId="0" applyFill="1" applyBorder="1" applyAlignment="1">
      <alignment horizontal="left"/>
    </xf>
    <xf numFmtId="9" fontId="0" fillId="33" borderId="11" xfId="42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184" fontId="3" fillId="0" borderId="0" xfId="0" applyNumberFormat="1" applyFont="1" applyBorder="1" applyAlignment="1">
      <alignment/>
    </xf>
    <xf numFmtId="188" fontId="0" fillId="0" borderId="11" xfId="49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shrinkToFit="1"/>
    </xf>
    <xf numFmtId="38" fontId="0" fillId="0" borderId="11" xfId="49" applyNumberFormat="1" applyBorder="1" applyAlignment="1">
      <alignment/>
    </xf>
    <xf numFmtId="0" fontId="6" fillId="0" borderId="11" xfId="0" applyFont="1" applyBorder="1" applyAlignment="1">
      <alignment horizontal="right" wrapText="1"/>
    </xf>
    <xf numFmtId="0" fontId="0" fillId="0" borderId="13" xfId="0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0" xfId="0" applyAlignment="1">
      <alignment/>
    </xf>
    <xf numFmtId="191" fontId="0" fillId="0" borderId="11" xfId="0" applyNumberFormat="1" applyBorder="1" applyAlignment="1">
      <alignment/>
    </xf>
    <xf numFmtId="38" fontId="0" fillId="0" borderId="17" xfId="49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2" fillId="0" borderId="0" xfId="0" applyFont="1" applyAlignment="1">
      <alignment horizontal="left" wrapText="1"/>
    </xf>
    <xf numFmtId="184" fontId="3" fillId="0" borderId="18" xfId="0" applyNumberFormat="1" applyFont="1" applyBorder="1" applyAlignment="1">
      <alignment/>
    </xf>
    <xf numFmtId="184" fontId="5" fillId="0" borderId="0" xfId="0" applyNumberFormat="1" applyFont="1" applyBorder="1" applyAlignment="1">
      <alignment horizontal="right"/>
    </xf>
    <xf numFmtId="184" fontId="5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 wrapText="1"/>
    </xf>
    <xf numFmtId="177" fontId="0" fillId="0" borderId="0" xfId="0" applyNumberFormat="1" applyFill="1" applyBorder="1" applyAlignment="1">
      <alignment/>
    </xf>
    <xf numFmtId="181" fontId="0" fillId="0" borderId="0" xfId="0" applyNumberFormat="1" applyFill="1" applyBorder="1" applyAlignment="1">
      <alignment/>
    </xf>
    <xf numFmtId="181" fontId="0" fillId="34" borderId="11" xfId="0" applyNumberFormat="1" applyFill="1" applyBorder="1" applyAlignment="1">
      <alignment/>
    </xf>
    <xf numFmtId="0" fontId="0" fillId="0" borderId="19" xfId="0" applyBorder="1" applyAlignment="1">
      <alignment/>
    </xf>
    <xf numFmtId="181" fontId="0" fillId="0" borderId="19" xfId="0" applyNumberFormat="1" applyFill="1" applyBorder="1" applyAlignment="1">
      <alignment/>
    </xf>
    <xf numFmtId="40" fontId="0" fillId="34" borderId="11" xfId="49" applyNumberFormat="1" applyFill="1" applyBorder="1" applyAlignment="1">
      <alignment/>
    </xf>
    <xf numFmtId="0" fontId="0" fillId="0" borderId="11" xfId="0" applyBorder="1" applyAlignment="1">
      <alignment shrinkToFit="1"/>
    </xf>
    <xf numFmtId="9" fontId="0" fillId="0" borderId="14" xfId="0" applyNumberFormat="1" applyBorder="1" applyAlignment="1">
      <alignment/>
    </xf>
    <xf numFmtId="38" fontId="0" fillId="0" borderId="10" xfId="49" applyBorder="1" applyAlignment="1">
      <alignment/>
    </xf>
    <xf numFmtId="188" fontId="0" fillId="0" borderId="0" xfId="0" applyNumberFormat="1" applyAlignment="1">
      <alignment/>
    </xf>
    <xf numFmtId="0" fontId="0" fillId="0" borderId="20" xfId="0" applyFont="1" applyBorder="1" applyAlignment="1">
      <alignment horizontal="center"/>
    </xf>
    <xf numFmtId="219" fontId="0" fillId="0" borderId="11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84" fontId="7" fillId="0" borderId="0" xfId="0" applyNumberFormat="1" applyFont="1" applyFill="1" applyBorder="1" applyAlignment="1">
      <alignment/>
    </xf>
    <xf numFmtId="219" fontId="0" fillId="0" borderId="0" xfId="0" applyNumberFormat="1" applyFont="1" applyBorder="1" applyAlignment="1">
      <alignment horizontal="center"/>
    </xf>
    <xf numFmtId="219" fontId="0" fillId="0" borderId="0" xfId="0" applyNumberFormat="1" applyFont="1" applyFill="1" applyBorder="1" applyAlignment="1">
      <alignment/>
    </xf>
    <xf numFmtId="219" fontId="0" fillId="0" borderId="19" xfId="0" applyNumberFormat="1" applyFont="1" applyFill="1" applyBorder="1" applyAlignment="1">
      <alignment/>
    </xf>
    <xf numFmtId="177" fontId="0" fillId="0" borderId="10" xfId="0" applyNumberFormat="1" applyFill="1" applyBorder="1" applyAlignment="1">
      <alignment/>
    </xf>
    <xf numFmtId="40" fontId="0" fillId="0" borderId="11" xfId="49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182" fontId="0" fillId="0" borderId="11" xfId="42" applyNumberFormat="1" applyFill="1" applyBorder="1" applyAlignment="1">
      <alignment/>
    </xf>
    <xf numFmtId="182" fontId="0" fillId="0" borderId="11" xfId="0" applyNumberFormat="1" applyFill="1" applyBorder="1" applyAlignment="1">
      <alignment/>
    </xf>
    <xf numFmtId="0" fontId="0" fillId="0" borderId="0" xfId="0" applyFill="1" applyAlignment="1">
      <alignment/>
    </xf>
    <xf numFmtId="190" fontId="0" fillId="0" borderId="11" xfId="0" applyNumberFormat="1" applyFill="1" applyBorder="1" applyAlignment="1">
      <alignment/>
    </xf>
    <xf numFmtId="184" fontId="7" fillId="0" borderId="22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219" fontId="0" fillId="0" borderId="11" xfId="0" applyNumberFormat="1" applyFont="1" applyFill="1" applyBorder="1" applyAlignment="1">
      <alignment/>
    </xf>
    <xf numFmtId="193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85" fontId="0" fillId="0" borderId="13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6" fontId="0" fillId="0" borderId="11" xfId="0" applyNumberFormat="1" applyFill="1" applyBorder="1" applyAlignment="1">
      <alignment/>
    </xf>
    <xf numFmtId="9" fontId="0" fillId="0" borderId="11" xfId="42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5" fillId="0" borderId="0" xfId="0" applyFont="1" applyAlignment="1">
      <alignment horizontal="right"/>
    </xf>
    <xf numFmtId="0" fontId="0" fillId="0" borderId="23" xfId="0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 shrinkToFit="1"/>
    </xf>
    <xf numFmtId="0" fontId="0" fillId="0" borderId="13" xfId="0" applyFill="1" applyBorder="1" applyAlignment="1">
      <alignment shrinkToFit="1"/>
    </xf>
    <xf numFmtId="0" fontId="0" fillId="0" borderId="15" xfId="0" applyBorder="1" applyAlignment="1">
      <alignment shrinkToFit="1"/>
    </xf>
    <xf numFmtId="0" fontId="0" fillId="0" borderId="16" xfId="0" applyBorder="1" applyAlignment="1">
      <alignment shrinkToFit="1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 shrinkToFit="1"/>
    </xf>
    <xf numFmtId="0" fontId="0" fillId="0" borderId="13" xfId="0" applyBorder="1" applyAlignment="1">
      <alignment shrinkToFit="1"/>
    </xf>
    <xf numFmtId="0" fontId="0" fillId="0" borderId="1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5" xfId="0" applyBorder="1" applyAlignment="1">
      <alignment shrinkToFit="1"/>
    </xf>
    <xf numFmtId="0" fontId="0" fillId="0" borderId="26" xfId="0" applyBorder="1" applyAlignment="1">
      <alignment shrinkToFit="1"/>
    </xf>
    <xf numFmtId="0" fontId="4" fillId="0" borderId="0" xfId="0" applyFont="1" applyAlignment="1">
      <alignment horizontal="center"/>
    </xf>
    <xf numFmtId="0" fontId="0" fillId="0" borderId="27" xfId="0" applyFont="1" applyBorder="1" applyAlignment="1">
      <alignment horizontal="left" shrinkToFit="1"/>
    </xf>
    <xf numFmtId="0" fontId="0" fillId="0" borderId="0" xfId="0" applyFont="1" applyAlignment="1">
      <alignment horizontal="left" shrinkToFit="1"/>
    </xf>
    <xf numFmtId="0" fontId="0" fillId="0" borderId="14" xfId="0" applyBorder="1" applyAlignment="1">
      <alignment horizontal="center"/>
    </xf>
    <xf numFmtId="184" fontId="0" fillId="0" borderId="25" xfId="0" applyNumberFormat="1" applyFont="1" applyFill="1" applyBorder="1" applyAlignment="1">
      <alignment/>
    </xf>
    <xf numFmtId="184" fontId="0" fillId="0" borderId="26" xfId="0" applyNumberFormat="1" applyFont="1" applyFill="1" applyBorder="1" applyAlignment="1">
      <alignment/>
    </xf>
    <xf numFmtId="14" fontId="0" fillId="0" borderId="0" xfId="0" applyNumberFormat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361950</xdr:colOff>
      <xdr:row>2</xdr:row>
      <xdr:rowOff>161925</xdr:rowOff>
    </xdr:from>
    <xdr:ext cx="3295650" cy="914400"/>
    <xdr:sp>
      <xdr:nvSpPr>
        <xdr:cNvPr id="1" name="AutoShape 7"/>
        <xdr:cNvSpPr>
          <a:spLocks/>
        </xdr:cNvSpPr>
      </xdr:nvSpPr>
      <xdr:spPr>
        <a:xfrm>
          <a:off x="3086100" y="552450"/>
          <a:ext cx="3295650" cy="914400"/>
        </a:xfrm>
        <a:prstGeom prst="wedgeRoundRectCallout">
          <a:avLst>
            <a:gd name="adj1" fmla="val -61847"/>
            <a:gd name="adj2" fmla="val -32611"/>
          </a:avLst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事業単位毎に作成。他の事業の介護給付費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単位数に注意。増築の場合は増築後で作成。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ユニット型と従来型は別葉で作成する。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  <xdr:oneCellAnchor>
    <xdr:from>
      <xdr:col>5</xdr:col>
      <xdr:colOff>857250</xdr:colOff>
      <xdr:row>35</xdr:row>
      <xdr:rowOff>76200</xdr:rowOff>
    </xdr:from>
    <xdr:ext cx="1238250" cy="609600"/>
    <xdr:sp>
      <xdr:nvSpPr>
        <xdr:cNvPr id="2" name="AutoShape 8"/>
        <xdr:cNvSpPr>
          <a:spLocks/>
        </xdr:cNvSpPr>
      </xdr:nvSpPr>
      <xdr:spPr>
        <a:xfrm>
          <a:off x="5419725" y="6791325"/>
          <a:ext cx="1238250" cy="609600"/>
        </a:xfrm>
        <a:prstGeom prst="wedgeRoundRectCallout">
          <a:avLst>
            <a:gd name="adj1" fmla="val -61537"/>
            <a:gd name="adj2" fmla="val 187254"/>
          </a:avLst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現実的な利用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見込みとすること。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  <xdr:oneCellAnchor>
    <xdr:from>
      <xdr:col>4</xdr:col>
      <xdr:colOff>714375</xdr:colOff>
      <xdr:row>19</xdr:row>
      <xdr:rowOff>104775</xdr:rowOff>
    </xdr:from>
    <xdr:ext cx="1552575" cy="676275"/>
    <xdr:sp>
      <xdr:nvSpPr>
        <xdr:cNvPr id="3" name="AutoShape 12"/>
        <xdr:cNvSpPr>
          <a:spLocks/>
        </xdr:cNvSpPr>
      </xdr:nvSpPr>
      <xdr:spPr>
        <a:xfrm>
          <a:off x="4391025" y="4019550"/>
          <a:ext cx="1552575" cy="676275"/>
        </a:xfrm>
        <a:prstGeom prst="wedgeRoundRectCallout">
          <a:avLst>
            <a:gd name="adj1" fmla="val -8893"/>
            <a:gd name="adj2" fmla="val -117393"/>
          </a:avLst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利用実態を十分検討すること。</a:t>
          </a:r>
        </a:p>
      </xdr:txBody>
    </xdr:sp>
    <xdr:clientData/>
  </xdr:oneCellAnchor>
  <xdr:twoCellAnchor>
    <xdr:from>
      <xdr:col>1</xdr:col>
      <xdr:colOff>771525</xdr:colOff>
      <xdr:row>32</xdr:row>
      <xdr:rowOff>66675</xdr:rowOff>
    </xdr:from>
    <xdr:to>
      <xdr:col>3</xdr:col>
      <xdr:colOff>923925</xdr:colOff>
      <xdr:row>34</xdr:row>
      <xdr:rowOff>161925</xdr:rowOff>
    </xdr:to>
    <xdr:sp>
      <xdr:nvSpPr>
        <xdr:cNvPr id="4" name="フローチャート : 代替処理 1"/>
        <xdr:cNvSpPr>
          <a:spLocks/>
        </xdr:cNvSpPr>
      </xdr:nvSpPr>
      <xdr:spPr>
        <a:xfrm>
          <a:off x="1724025" y="6210300"/>
          <a:ext cx="1924050" cy="476250"/>
        </a:xfrm>
        <a:prstGeom prst="flowChartAlternateProcess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ホテルコストの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算定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根拠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を添付すること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（様式任意）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24</xdr:row>
      <xdr:rowOff>0</xdr:rowOff>
    </xdr:from>
    <xdr:to>
      <xdr:col>4</xdr:col>
      <xdr:colOff>9525</xdr:colOff>
      <xdr:row>25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2657475" y="4314825"/>
          <a:ext cx="962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4</xdr:col>
      <xdr:colOff>9525</xdr:colOff>
      <xdr:row>25</xdr:row>
      <xdr:rowOff>9525</xdr:rowOff>
    </xdr:to>
    <xdr:sp>
      <xdr:nvSpPr>
        <xdr:cNvPr id="2" name="Line 3"/>
        <xdr:cNvSpPr>
          <a:spLocks/>
        </xdr:cNvSpPr>
      </xdr:nvSpPr>
      <xdr:spPr>
        <a:xfrm flipV="1">
          <a:off x="2657475" y="4314825"/>
          <a:ext cx="962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4</xdr:col>
      <xdr:colOff>9525</xdr:colOff>
      <xdr:row>25</xdr:row>
      <xdr:rowOff>9525</xdr:rowOff>
    </xdr:to>
    <xdr:sp>
      <xdr:nvSpPr>
        <xdr:cNvPr id="3" name="Line 4"/>
        <xdr:cNvSpPr>
          <a:spLocks/>
        </xdr:cNvSpPr>
      </xdr:nvSpPr>
      <xdr:spPr>
        <a:xfrm flipV="1">
          <a:off x="2657475" y="4314825"/>
          <a:ext cx="962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981075</xdr:colOff>
      <xdr:row>7</xdr:row>
      <xdr:rowOff>95250</xdr:rowOff>
    </xdr:from>
    <xdr:to>
      <xdr:col>5</xdr:col>
      <xdr:colOff>895350</xdr:colOff>
      <xdr:row>11</xdr:row>
      <xdr:rowOff>190500</xdr:rowOff>
    </xdr:to>
    <xdr:sp>
      <xdr:nvSpPr>
        <xdr:cNvPr id="1" name="フローチャート : 代替処理 1"/>
        <xdr:cNvSpPr>
          <a:spLocks/>
        </xdr:cNvSpPr>
      </xdr:nvSpPr>
      <xdr:spPr>
        <a:xfrm>
          <a:off x="2324100" y="2238375"/>
          <a:ext cx="3848100" cy="1466850"/>
        </a:xfrm>
        <a:prstGeom prst="flowChartAlternateProcess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ホテルコスト算出根拠添付イメージ</a:t>
          </a:r>
          <a:r>
            <a:rPr lang="en-US" cap="none" sz="1800" b="0" i="0" u="none" baseline="0">
              <a:solidFill>
                <a:srgbClr val="FFFFFF"/>
              </a:solidFill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</a:rPr>
            <a:t>※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この算出根拠は添付イメージです。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様式は任意となります。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50390625" style="0" customWidth="1"/>
    <col min="2" max="3" width="11.625" style="0" customWidth="1"/>
    <col min="4" max="4" width="12.50390625" style="0" customWidth="1"/>
    <col min="5" max="6" width="11.625" style="0" customWidth="1"/>
    <col min="7" max="7" width="13.125" style="0" customWidth="1"/>
    <col min="8" max="8" width="3.75390625" style="0" customWidth="1"/>
  </cols>
  <sheetData>
    <row r="1" ht="13.5">
      <c r="G1" t="s">
        <v>107</v>
      </c>
    </row>
    <row r="2" spans="1:7" ht="17.25">
      <c r="A2" s="136" t="s">
        <v>108</v>
      </c>
      <c r="B2" s="136"/>
      <c r="C2" s="136"/>
      <c r="D2" s="136"/>
      <c r="E2" s="136"/>
      <c r="F2" s="136"/>
      <c r="G2" s="136"/>
    </row>
    <row r="3" spans="6:7" ht="13.5">
      <c r="F3" s="57" t="s">
        <v>60</v>
      </c>
      <c r="G3" s="58"/>
    </row>
    <row r="4" ht="14.25">
      <c r="A4" s="23" t="s">
        <v>97</v>
      </c>
    </row>
    <row r="6" ht="15" thickBot="1">
      <c r="A6" s="23" t="s">
        <v>50</v>
      </c>
    </row>
    <row r="7" spans="1:8" ht="27.75" customHeight="1" thickBot="1">
      <c r="A7" s="1" t="s">
        <v>8</v>
      </c>
      <c r="B7" s="90">
        <v>1</v>
      </c>
      <c r="C7" s="137"/>
      <c r="D7" s="138"/>
      <c r="E7" s="138"/>
      <c r="F7" s="138"/>
      <c r="G7" s="138"/>
      <c r="H7" s="7"/>
    </row>
    <row r="8" spans="1:8" ht="13.5" customHeight="1" thickBot="1">
      <c r="A8" s="8"/>
      <c r="B8" s="73"/>
      <c r="C8" s="72"/>
      <c r="D8" s="68"/>
      <c r="E8" s="68"/>
      <c r="F8" s="68"/>
      <c r="G8" s="68"/>
      <c r="H8" s="7"/>
    </row>
    <row r="9" spans="1:8" ht="15.75" thickBot="1" thickTop="1">
      <c r="A9" s="8"/>
      <c r="B9" s="32"/>
      <c r="C9" s="33"/>
      <c r="D9" s="21"/>
      <c r="E9" s="134" t="s">
        <v>73</v>
      </c>
      <c r="F9" s="135"/>
      <c r="G9" s="69">
        <f>((G19/10+D32)*365/12)+E36</f>
        <v>101975</v>
      </c>
      <c r="H9" s="7"/>
    </row>
    <row r="10" spans="1:8" ht="14.25" thickTop="1">
      <c r="A10" s="10" t="s">
        <v>96</v>
      </c>
      <c r="C10" s="9"/>
      <c r="D10" s="9"/>
      <c r="E10" s="9"/>
      <c r="F10" s="9"/>
      <c r="G10" s="9"/>
      <c r="H10" s="7"/>
    </row>
    <row r="11" spans="1:7" ht="40.5">
      <c r="A11" s="2"/>
      <c r="B11" s="3" t="s">
        <v>6</v>
      </c>
      <c r="C11" s="4" t="s">
        <v>7</v>
      </c>
      <c r="D11" s="4" t="s">
        <v>46</v>
      </c>
      <c r="E11" s="4" t="s">
        <v>10</v>
      </c>
      <c r="F11" s="4" t="s">
        <v>9</v>
      </c>
      <c r="G11" s="4" t="s">
        <v>39</v>
      </c>
    </row>
    <row r="12" spans="1:7" ht="13.5">
      <c r="A12" s="2" t="s">
        <v>105</v>
      </c>
      <c r="B12" s="2"/>
      <c r="C12" s="2"/>
      <c r="D12" s="2"/>
      <c r="E12" s="2"/>
      <c r="F12" s="2"/>
      <c r="G12" s="2"/>
    </row>
    <row r="13" spans="1:7" ht="13.5">
      <c r="A13" s="2" t="s">
        <v>106</v>
      </c>
      <c r="B13" s="2"/>
      <c r="C13" s="2"/>
      <c r="D13" s="2"/>
      <c r="E13" s="2"/>
      <c r="F13" s="2"/>
      <c r="G13" s="2"/>
    </row>
    <row r="14" spans="1:7" ht="13.5">
      <c r="A14" s="2" t="s">
        <v>1</v>
      </c>
      <c r="B14" s="50"/>
      <c r="C14" s="91"/>
      <c r="D14" s="91">
        <f>B14+C14</f>
        <v>0</v>
      </c>
      <c r="E14" s="92">
        <f>10*B$7</f>
        <v>10</v>
      </c>
      <c r="F14" s="93">
        <v>0.05</v>
      </c>
      <c r="G14" s="50">
        <f>ROUND(D14*E14*F14,0)</f>
        <v>0</v>
      </c>
    </row>
    <row r="15" spans="1:7" ht="13.5">
      <c r="A15" s="2" t="s">
        <v>2</v>
      </c>
      <c r="B15" s="50"/>
      <c r="C15" s="91"/>
      <c r="D15" s="91">
        <f>B15+C15</f>
        <v>0</v>
      </c>
      <c r="E15" s="92">
        <f>10*B$7</f>
        <v>10</v>
      </c>
      <c r="F15" s="93">
        <v>0.2</v>
      </c>
      <c r="G15" s="50">
        <f>ROUND(D15*E15*F15,0)</f>
        <v>0</v>
      </c>
    </row>
    <row r="16" spans="1:7" ht="13.5">
      <c r="A16" s="2" t="s">
        <v>3</v>
      </c>
      <c r="B16" s="50"/>
      <c r="C16" s="91"/>
      <c r="D16" s="91">
        <f>B16+C16</f>
        <v>0</v>
      </c>
      <c r="E16" s="92">
        <f>10*B$7</f>
        <v>10</v>
      </c>
      <c r="F16" s="94">
        <v>0.35</v>
      </c>
      <c r="G16" s="50">
        <f>ROUND(D16*E16*F16,0)</f>
        <v>0</v>
      </c>
    </row>
    <row r="17" spans="1:7" ht="13.5">
      <c r="A17" s="2" t="s">
        <v>4</v>
      </c>
      <c r="B17" s="50"/>
      <c r="C17" s="91"/>
      <c r="D17" s="91">
        <f>B17+C17</f>
        <v>0</v>
      </c>
      <c r="E17" s="92">
        <f>10*B$7</f>
        <v>10</v>
      </c>
      <c r="F17" s="94">
        <v>0.3</v>
      </c>
      <c r="G17" s="50">
        <f>ROUND(D17*E17*F17,0)</f>
        <v>0</v>
      </c>
    </row>
    <row r="18" spans="1:7" ht="14.25" thickBot="1">
      <c r="A18" s="2" t="s">
        <v>5</v>
      </c>
      <c r="B18" s="50"/>
      <c r="C18" s="91"/>
      <c r="D18" s="91">
        <f>B18+C18</f>
        <v>0</v>
      </c>
      <c r="E18" s="92">
        <f>10*B$7</f>
        <v>10</v>
      </c>
      <c r="F18" s="94">
        <v>0.1</v>
      </c>
      <c r="G18" s="65">
        <f>ROUND(D18*E18*F18,0)</f>
        <v>0</v>
      </c>
    </row>
    <row r="19" spans="1:7" ht="14.25" thickBot="1">
      <c r="A19" s="2" t="s">
        <v>11</v>
      </c>
      <c r="B19" s="2"/>
      <c r="C19" s="2"/>
      <c r="D19" s="2"/>
      <c r="E19" s="2"/>
      <c r="F19" s="80">
        <f>SUM(F14:F18)</f>
        <v>0.9999999999999999</v>
      </c>
      <c r="G19" s="81">
        <f>SUM(G14:G18)</f>
        <v>0</v>
      </c>
    </row>
    <row r="21" spans="1:2" ht="13.5">
      <c r="A21" s="8" t="s">
        <v>166</v>
      </c>
      <c r="B21" s="8"/>
    </row>
    <row r="22" spans="1:4" ht="13.5">
      <c r="A22" s="139" t="s">
        <v>16</v>
      </c>
      <c r="B22" s="132"/>
      <c r="C22" s="14" t="s">
        <v>13</v>
      </c>
      <c r="D22" s="118"/>
    </row>
    <row r="23" spans="1:4" ht="13.5">
      <c r="A23" s="62"/>
      <c r="B23" s="61"/>
      <c r="C23" s="41"/>
      <c r="D23" s="119"/>
    </row>
    <row r="24" spans="1:4" ht="13.5">
      <c r="A24" s="22"/>
      <c r="B24" s="16"/>
      <c r="C24" s="41"/>
      <c r="D24" s="119"/>
    </row>
    <row r="25" spans="1:4" ht="13.5">
      <c r="A25" s="52"/>
      <c r="B25" s="16"/>
      <c r="C25" s="41"/>
      <c r="D25" s="119"/>
    </row>
    <row r="26" spans="1:4" ht="13.5">
      <c r="A26" s="52"/>
      <c r="B26" s="16"/>
      <c r="C26" s="41"/>
      <c r="D26" s="119"/>
    </row>
    <row r="27" spans="1:4" ht="13.5">
      <c r="A27" s="52"/>
      <c r="B27" s="16"/>
      <c r="C27" s="41"/>
      <c r="D27" s="119"/>
    </row>
    <row r="28" spans="1:4" ht="13.5">
      <c r="A28" s="52"/>
      <c r="B28" s="16"/>
      <c r="C28" s="41"/>
      <c r="D28" s="119"/>
    </row>
    <row r="29" spans="1:4" ht="13.5">
      <c r="A29" s="52" t="s">
        <v>11</v>
      </c>
      <c r="B29" s="16"/>
      <c r="C29" s="41"/>
      <c r="D29" s="119"/>
    </row>
    <row r="30" spans="1:4" ht="13.5">
      <c r="A30" s="10"/>
      <c r="D30" s="95"/>
    </row>
    <row r="31" spans="3:4" ht="13.5">
      <c r="C31" s="63"/>
      <c r="D31" s="95"/>
    </row>
    <row r="32" spans="1:4" ht="13.5">
      <c r="A32" t="s">
        <v>83</v>
      </c>
      <c r="B32" t="s">
        <v>98</v>
      </c>
      <c r="D32" s="96">
        <v>1380</v>
      </c>
    </row>
    <row r="33" ht="15" thickBot="1">
      <c r="G33" s="70" t="s">
        <v>84</v>
      </c>
    </row>
    <row r="34" spans="4:7" ht="15" thickBot="1">
      <c r="D34" s="63"/>
      <c r="E34" s="124" t="s">
        <v>66</v>
      </c>
      <c r="F34" s="125"/>
      <c r="G34" s="24">
        <f>G19+D32</f>
        <v>1380</v>
      </c>
    </row>
    <row r="35" spans="5:7" ht="15" thickBot="1">
      <c r="E35" s="8"/>
      <c r="F35" s="8"/>
      <c r="G35" s="71"/>
    </row>
    <row r="36" spans="1:5" ht="14.25" thickBot="1">
      <c r="A36" s="54" t="s">
        <v>85</v>
      </c>
      <c r="C36" s="126" t="s">
        <v>48</v>
      </c>
      <c r="D36" s="127"/>
      <c r="E36" s="97">
        <v>60000</v>
      </c>
    </row>
    <row r="37" spans="1:5" ht="13.5">
      <c r="A37" s="54"/>
      <c r="C37" s="37"/>
      <c r="D37" s="37"/>
      <c r="E37" s="86"/>
    </row>
    <row r="38" spans="1:6" ht="13.5">
      <c r="A38" s="54"/>
      <c r="B38" s="130" t="s">
        <v>102</v>
      </c>
      <c r="C38" s="131"/>
      <c r="D38" s="131"/>
      <c r="E38" s="131"/>
      <c r="F38" s="132"/>
    </row>
    <row r="39" spans="1:6" ht="13.5">
      <c r="A39" s="54"/>
      <c r="B39" s="130" t="s">
        <v>103</v>
      </c>
      <c r="C39" s="132"/>
      <c r="D39" s="98" t="s">
        <v>99</v>
      </c>
      <c r="E39" s="98" t="s">
        <v>100</v>
      </c>
      <c r="F39" s="85" t="s">
        <v>101</v>
      </c>
    </row>
    <row r="40" spans="2:6" ht="13.5">
      <c r="B40" s="130" t="s">
        <v>104</v>
      </c>
      <c r="C40" s="133"/>
      <c r="D40" s="99">
        <v>80</v>
      </c>
      <c r="E40" s="99">
        <v>20</v>
      </c>
      <c r="F40" s="84">
        <f>D40+E40</f>
        <v>100</v>
      </c>
    </row>
    <row r="41" spans="2:6" ht="13.5">
      <c r="B41" s="83"/>
      <c r="C41" s="83"/>
      <c r="D41" s="89"/>
      <c r="E41" s="88"/>
      <c r="F41" s="87"/>
    </row>
    <row r="42" spans="1:6" ht="24">
      <c r="A42" t="s">
        <v>55</v>
      </c>
      <c r="B42" s="60" t="s">
        <v>65</v>
      </c>
      <c r="C42" s="100">
        <v>10</v>
      </c>
      <c r="D42" s="95"/>
      <c r="E42" s="95"/>
      <c r="F42" s="95"/>
    </row>
    <row r="43" spans="1:7" ht="40.5">
      <c r="A43" s="4"/>
      <c r="B43" s="4" t="s">
        <v>67</v>
      </c>
      <c r="C43" s="101" t="s">
        <v>41</v>
      </c>
      <c r="D43" s="102" t="s">
        <v>68</v>
      </c>
      <c r="E43" s="101" t="s">
        <v>43</v>
      </c>
      <c r="F43" s="101" t="s">
        <v>44</v>
      </c>
      <c r="G43" s="4" t="s">
        <v>47</v>
      </c>
    </row>
    <row r="44" spans="1:7" ht="14.25">
      <c r="A44" s="15" t="s">
        <v>52</v>
      </c>
      <c r="B44" s="26">
        <f>G$34</f>
        <v>1380</v>
      </c>
      <c r="C44" s="103">
        <v>304</v>
      </c>
      <c r="D44" s="104">
        <f>B44*C44+E36*C42</f>
        <v>1019520</v>
      </c>
      <c r="E44" s="105">
        <v>50</v>
      </c>
      <c r="F44" s="106">
        <v>0.75</v>
      </c>
      <c r="G44" s="29">
        <f>ROUND(D44*E44*F44,-3)/1000</f>
        <v>38232</v>
      </c>
    </row>
    <row r="45" spans="1:7" ht="14.25">
      <c r="A45" s="15" t="s">
        <v>53</v>
      </c>
      <c r="B45" s="26">
        <f>G$34</f>
        <v>1380</v>
      </c>
      <c r="C45" s="103">
        <v>365</v>
      </c>
      <c r="D45" s="104">
        <f>B45*C45+E$36*12</f>
        <v>1223700</v>
      </c>
      <c r="E45" s="105">
        <v>50</v>
      </c>
      <c r="F45" s="106">
        <v>0.95</v>
      </c>
      <c r="G45" s="29">
        <f>ROUND(D45*E45*F45,-3)/1000</f>
        <v>58126</v>
      </c>
    </row>
    <row r="46" spans="1:7" ht="14.25">
      <c r="A46" s="15" t="s">
        <v>54</v>
      </c>
      <c r="B46" s="26">
        <f>G$34</f>
        <v>1380</v>
      </c>
      <c r="C46" s="103">
        <v>365</v>
      </c>
      <c r="D46" s="104">
        <f>B46*C46+E$36*12</f>
        <v>1223700</v>
      </c>
      <c r="E46" s="105">
        <v>50</v>
      </c>
      <c r="F46" s="106">
        <v>0.95</v>
      </c>
      <c r="G46" s="29">
        <f>ROUND(D46*E46*F46,-3)/1000</f>
        <v>58126</v>
      </c>
    </row>
    <row r="47" spans="1:7" ht="14.25">
      <c r="A47" s="15" t="s">
        <v>19</v>
      </c>
      <c r="B47" s="26">
        <f>G$34</f>
        <v>1380</v>
      </c>
      <c r="C47" s="103">
        <v>365</v>
      </c>
      <c r="D47" s="104">
        <f>B47*C47+E$36*12</f>
        <v>1223700</v>
      </c>
      <c r="E47" s="105">
        <v>50</v>
      </c>
      <c r="F47" s="106">
        <v>0.95</v>
      </c>
      <c r="G47" s="29">
        <f>ROUND(D47*E47*F47,-3)/1000</f>
        <v>58126</v>
      </c>
    </row>
    <row r="48" spans="1:7" ht="14.25">
      <c r="A48" s="15" t="s">
        <v>20</v>
      </c>
      <c r="B48" s="26">
        <f>G$34</f>
        <v>1380</v>
      </c>
      <c r="C48" s="103">
        <v>365</v>
      </c>
      <c r="D48" s="104">
        <f>B48*C48+E$36*12</f>
        <v>1223700</v>
      </c>
      <c r="E48" s="105">
        <v>50</v>
      </c>
      <c r="F48" s="106">
        <v>0.95</v>
      </c>
      <c r="G48" s="29">
        <f>ROUND(D48*E48*F48,-3)/1000</f>
        <v>58126</v>
      </c>
    </row>
    <row r="50" ht="13.5">
      <c r="A50" t="s">
        <v>56</v>
      </c>
    </row>
    <row r="51" spans="1:7" ht="13.5">
      <c r="A51" s="120"/>
      <c r="B51" s="121"/>
      <c r="C51" s="14" t="s">
        <v>57</v>
      </c>
      <c r="D51" s="14" t="s">
        <v>53</v>
      </c>
      <c r="E51" s="14" t="s">
        <v>54</v>
      </c>
      <c r="F51" s="14" t="s">
        <v>58</v>
      </c>
      <c r="G51" s="14" t="s">
        <v>59</v>
      </c>
    </row>
    <row r="52" spans="1:7" ht="13.5">
      <c r="A52" s="128" t="s">
        <v>36</v>
      </c>
      <c r="B52" s="129"/>
      <c r="C52" s="56">
        <f>G34*C44*E44*F44/1000-C53</f>
        <v>0</v>
      </c>
      <c r="D52" s="56">
        <f>G34*C45*E45*F45/1000-D53</f>
        <v>0</v>
      </c>
      <c r="E52" s="56">
        <f>G34*C46*E46*F46/1000-E53</f>
        <v>0</v>
      </c>
      <c r="F52" s="56">
        <f>G34*C47*E47*F47/1000-F53</f>
        <v>0</v>
      </c>
      <c r="G52" s="56">
        <f>G34*C48*E48*F48/1000-G53</f>
        <v>0</v>
      </c>
    </row>
    <row r="53" spans="1:7" ht="13.5">
      <c r="A53" s="120" t="s">
        <v>75</v>
      </c>
      <c r="B53" s="121"/>
      <c r="C53" s="56">
        <f>((G19/10+D32)*C44*E44*F44)/1000</f>
        <v>15732</v>
      </c>
      <c r="D53" s="56">
        <f>((G19/10+D32)*C45*E45*F45)/1000</f>
        <v>23925.75</v>
      </c>
      <c r="E53" s="56">
        <f>((G19/10+D32)*C46*E46*F46)/1000</f>
        <v>23925.75</v>
      </c>
      <c r="F53" s="56">
        <f>((G19/10+D32)*C47*E47*F47)/1000</f>
        <v>23925.75</v>
      </c>
      <c r="G53" s="56">
        <f>((G19/10+D32)*C48*E48*F48)/1000</f>
        <v>23925.75</v>
      </c>
    </row>
    <row r="54" spans="1:7" ht="13.5">
      <c r="A54" s="122" t="s">
        <v>74</v>
      </c>
      <c r="B54" s="123"/>
      <c r="C54" s="56">
        <f>ROUNDDOWN(E36*C42*E44*F44,-3)/1000</f>
        <v>22500</v>
      </c>
      <c r="D54" s="29">
        <f>ROUNDDOWN(E36*12*E45*F45,-3)/1000</f>
        <v>34200</v>
      </c>
      <c r="E54" s="29">
        <f>ROUNDDOWN(E36*12*E46*F46,-3)/1000</f>
        <v>34200</v>
      </c>
      <c r="F54" s="29">
        <f>ROUNDDOWN(E36*12*E47*F47,-3)/1000</f>
        <v>34200</v>
      </c>
      <c r="G54" s="29">
        <f>ROUNDDOWN(E36*12*E48*F48,-3)/1000</f>
        <v>34200</v>
      </c>
    </row>
    <row r="55" ht="13.5">
      <c r="C55" s="82"/>
    </row>
  </sheetData>
  <sheetProtection/>
  <mergeCells count="13">
    <mergeCell ref="E9:F9"/>
    <mergeCell ref="A2:G2"/>
    <mergeCell ref="C7:G7"/>
    <mergeCell ref="A22:B22"/>
    <mergeCell ref="A53:B53"/>
    <mergeCell ref="A54:B54"/>
    <mergeCell ref="E34:F34"/>
    <mergeCell ref="C36:D36"/>
    <mergeCell ref="A51:B51"/>
    <mergeCell ref="A52:B52"/>
    <mergeCell ref="B38:F38"/>
    <mergeCell ref="B39:C39"/>
    <mergeCell ref="B40:C40"/>
  </mergeCells>
  <printOptions/>
  <pageMargins left="0.984251968503937" right="0.5905511811023623" top="0.3937007874015748" bottom="0.984251968503937" header="0.5118110236220472" footer="0.5118110236220472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26">
      <selection activeCell="A54" sqref="A54"/>
    </sheetView>
  </sheetViews>
  <sheetFormatPr defaultColWidth="9.00390625" defaultRowHeight="13.5"/>
  <cols>
    <col min="1" max="3" width="11.625" style="0" customWidth="1"/>
    <col min="4" max="4" width="12.50390625" style="0" customWidth="1"/>
    <col min="5" max="6" width="11.625" style="0" customWidth="1"/>
    <col min="7" max="7" width="13.125" style="0" customWidth="1"/>
  </cols>
  <sheetData>
    <row r="1" spans="1:7" ht="17.25">
      <c r="A1" s="136" t="s">
        <v>49</v>
      </c>
      <c r="B1" s="136"/>
      <c r="C1" s="136"/>
      <c r="D1" s="136"/>
      <c r="E1" s="136"/>
      <c r="F1" s="136"/>
      <c r="G1" s="136"/>
    </row>
    <row r="2" spans="6:7" ht="13.5">
      <c r="F2" s="57" t="s">
        <v>60</v>
      </c>
      <c r="G2" s="58" t="e">
        <f>#REF!</f>
        <v>#REF!</v>
      </c>
    </row>
    <row r="3" ht="14.25">
      <c r="A3" s="23" t="s">
        <v>63</v>
      </c>
    </row>
    <row r="5" ht="15" thickBot="1">
      <c r="A5" s="23" t="s">
        <v>79</v>
      </c>
    </row>
    <row r="6" spans="1:8" ht="24" customHeight="1" thickBot="1">
      <c r="A6" s="1" t="s">
        <v>8</v>
      </c>
      <c r="B6" s="42">
        <v>1</v>
      </c>
      <c r="C6" s="137" t="s">
        <v>78</v>
      </c>
      <c r="D6" s="138"/>
      <c r="E6" s="138"/>
      <c r="F6" s="138"/>
      <c r="G6" s="138"/>
      <c r="H6" s="7"/>
    </row>
    <row r="7" spans="1:8" ht="13.5" customHeight="1" thickBot="1">
      <c r="A7" s="8"/>
      <c r="B7" s="73"/>
      <c r="C7" s="72"/>
      <c r="D7" s="68"/>
      <c r="E7" s="68"/>
      <c r="F7" s="68"/>
      <c r="G7" s="68"/>
      <c r="H7" s="7"/>
    </row>
    <row r="8" spans="1:8" ht="15.75" thickBot="1" thickTop="1">
      <c r="A8" s="8"/>
      <c r="B8" s="32"/>
      <c r="C8" s="33"/>
      <c r="D8" s="21"/>
      <c r="E8" s="140" t="s">
        <v>72</v>
      </c>
      <c r="F8" s="141"/>
      <c r="G8" s="69">
        <f>ROUND(G18/10+SUM(C30:C34),0)</f>
        <v>0</v>
      </c>
      <c r="H8" s="7"/>
    </row>
    <row r="9" spans="1:8" ht="14.25" thickTop="1">
      <c r="A9" s="10" t="s">
        <v>35</v>
      </c>
      <c r="C9" s="9"/>
      <c r="D9" s="9"/>
      <c r="E9" s="9"/>
      <c r="F9" s="9"/>
      <c r="G9" s="9"/>
      <c r="H9" s="7"/>
    </row>
    <row r="10" spans="1:7" ht="40.5">
      <c r="A10" s="2"/>
      <c r="B10" s="3" t="s">
        <v>6</v>
      </c>
      <c r="C10" s="4" t="s">
        <v>7</v>
      </c>
      <c r="D10" s="4" t="s">
        <v>38</v>
      </c>
      <c r="E10" s="4" t="s">
        <v>10</v>
      </c>
      <c r="F10" s="4" t="s">
        <v>9</v>
      </c>
      <c r="G10" s="4" t="s">
        <v>39</v>
      </c>
    </row>
    <row r="11" spans="1:7" ht="13.5">
      <c r="A11" s="2" t="s">
        <v>0</v>
      </c>
      <c r="B11" s="2"/>
      <c r="C11" s="2"/>
      <c r="D11" s="2"/>
      <c r="E11" s="2"/>
      <c r="F11" s="2"/>
      <c r="G11" s="2"/>
    </row>
    <row r="12" spans="1:7" ht="13.5">
      <c r="A12" s="2" t="s">
        <v>92</v>
      </c>
      <c r="B12" s="2">
        <v>526</v>
      </c>
      <c r="C12" s="78"/>
      <c r="D12" s="59">
        <f aca="true" t="shared" si="0" ref="D12:D17">B12+C12</f>
        <v>526</v>
      </c>
      <c r="E12" s="30">
        <f aca="true" t="shared" si="1" ref="E12:E17">10*B$6</f>
        <v>10</v>
      </c>
      <c r="F12" s="51"/>
      <c r="G12" s="50">
        <f aca="true" t="shared" si="2" ref="G12:G17">ROUND(D12*E12*F12,0)</f>
        <v>0</v>
      </c>
    </row>
    <row r="13" spans="1:7" ht="13.5">
      <c r="A13" s="2" t="s">
        <v>1</v>
      </c>
      <c r="B13" s="2">
        <v>707</v>
      </c>
      <c r="C13" s="78"/>
      <c r="D13" s="59">
        <f t="shared" si="0"/>
        <v>707</v>
      </c>
      <c r="E13" s="30">
        <f t="shared" si="1"/>
        <v>10</v>
      </c>
      <c r="F13" s="51"/>
      <c r="G13" s="50">
        <f t="shared" si="2"/>
        <v>0</v>
      </c>
    </row>
    <row r="14" spans="1:7" ht="13.5">
      <c r="A14" s="2" t="s">
        <v>2</v>
      </c>
      <c r="B14" s="2">
        <v>778</v>
      </c>
      <c r="C14" s="78"/>
      <c r="D14" s="59">
        <f t="shared" si="0"/>
        <v>778</v>
      </c>
      <c r="E14" s="30">
        <f t="shared" si="1"/>
        <v>10</v>
      </c>
      <c r="F14" s="51"/>
      <c r="G14" s="50">
        <f t="shared" si="2"/>
        <v>0</v>
      </c>
    </row>
    <row r="15" spans="1:7" ht="13.5">
      <c r="A15" s="2" t="s">
        <v>3</v>
      </c>
      <c r="B15" s="50">
        <v>848</v>
      </c>
      <c r="C15" s="78"/>
      <c r="D15" s="59">
        <f t="shared" si="0"/>
        <v>848</v>
      </c>
      <c r="E15" s="30">
        <f t="shared" si="1"/>
        <v>10</v>
      </c>
      <c r="F15" s="44"/>
      <c r="G15" s="50">
        <f t="shared" si="2"/>
        <v>0</v>
      </c>
    </row>
    <row r="16" spans="1:7" ht="13.5">
      <c r="A16" s="2" t="s">
        <v>4</v>
      </c>
      <c r="B16" s="50">
        <v>919</v>
      </c>
      <c r="C16" s="78"/>
      <c r="D16" s="59">
        <f t="shared" si="0"/>
        <v>919</v>
      </c>
      <c r="E16" s="30">
        <f t="shared" si="1"/>
        <v>10</v>
      </c>
      <c r="F16" s="44"/>
      <c r="G16" s="50">
        <f t="shared" si="2"/>
        <v>0</v>
      </c>
    </row>
    <row r="17" spans="1:7" ht="13.5">
      <c r="A17" s="2" t="s">
        <v>5</v>
      </c>
      <c r="B17" s="50">
        <v>979</v>
      </c>
      <c r="C17" s="78"/>
      <c r="D17" s="59">
        <f t="shared" si="0"/>
        <v>979</v>
      </c>
      <c r="E17" s="30">
        <f t="shared" si="1"/>
        <v>10</v>
      </c>
      <c r="F17" s="44"/>
      <c r="G17" s="50">
        <f t="shared" si="2"/>
        <v>0</v>
      </c>
    </row>
    <row r="18" spans="1:7" ht="13.5">
      <c r="A18" s="2" t="s">
        <v>11</v>
      </c>
      <c r="B18" s="2"/>
      <c r="C18" s="2"/>
      <c r="D18" s="2"/>
      <c r="E18" s="2"/>
      <c r="F18" s="6">
        <f>SUM(F12:F17)</f>
        <v>0</v>
      </c>
      <c r="G18" s="50">
        <f>SUM(G12:G17)</f>
        <v>0</v>
      </c>
    </row>
    <row r="20" spans="1:2" ht="13.5">
      <c r="A20" s="8" t="s">
        <v>12</v>
      </c>
      <c r="B20" s="8"/>
    </row>
    <row r="21" spans="1:7" ht="13.5">
      <c r="A21" s="139" t="s">
        <v>16</v>
      </c>
      <c r="B21" s="132"/>
      <c r="C21" s="14" t="s">
        <v>13</v>
      </c>
      <c r="D21" s="14" t="s">
        <v>14</v>
      </c>
      <c r="F21" s="8"/>
      <c r="G21" s="37"/>
    </row>
    <row r="22" spans="1:7" ht="14.25">
      <c r="A22" s="22" t="s">
        <v>61</v>
      </c>
      <c r="B22" s="16"/>
      <c r="C22" s="41">
        <v>12</v>
      </c>
      <c r="D22" s="45"/>
      <c r="F22" s="8"/>
      <c r="G22" s="55"/>
    </row>
    <row r="23" spans="1:7" ht="14.25">
      <c r="A23" s="52" t="s">
        <v>86</v>
      </c>
      <c r="B23" s="16"/>
      <c r="C23" s="41">
        <v>12</v>
      </c>
      <c r="D23" s="45"/>
      <c r="F23" s="8"/>
      <c r="G23" s="55"/>
    </row>
    <row r="24" spans="1:7" ht="14.25">
      <c r="A24" s="52" t="s">
        <v>87</v>
      </c>
      <c r="B24" s="16"/>
      <c r="C24" s="41">
        <v>10</v>
      </c>
      <c r="D24" s="45"/>
      <c r="F24" s="8"/>
      <c r="G24" s="55"/>
    </row>
    <row r="25" spans="1:7" ht="14.25" hidden="1">
      <c r="A25" s="52" t="s">
        <v>82</v>
      </c>
      <c r="B25" s="16"/>
      <c r="C25" s="41">
        <v>23</v>
      </c>
      <c r="D25" s="45"/>
      <c r="F25" s="8"/>
      <c r="G25" s="55"/>
    </row>
    <row r="26" ht="13.5">
      <c r="A26" s="10" t="s">
        <v>15</v>
      </c>
    </row>
    <row r="28" ht="13.5">
      <c r="A28" t="s">
        <v>62</v>
      </c>
    </row>
    <row r="29" spans="1:3" ht="13.5">
      <c r="A29" s="139" t="s">
        <v>18</v>
      </c>
      <c r="B29" s="132"/>
      <c r="C29" s="14" t="s">
        <v>17</v>
      </c>
    </row>
    <row r="30" spans="1:3" ht="13.5">
      <c r="A30" s="12" t="s">
        <v>64</v>
      </c>
      <c r="B30" s="11"/>
      <c r="C30" s="75"/>
    </row>
    <row r="31" spans="1:7" ht="13.5" hidden="1">
      <c r="A31" s="12" t="s">
        <v>31</v>
      </c>
      <c r="B31" s="11"/>
      <c r="C31" s="46"/>
      <c r="F31" s="142">
        <f ca="1">TODAY()</f>
        <v>43388</v>
      </c>
      <c r="G31" s="142"/>
    </row>
    <row r="32" spans="1:3" ht="13.5">
      <c r="A32" s="12" t="s">
        <v>88</v>
      </c>
      <c r="B32" s="11"/>
      <c r="C32" s="46"/>
    </row>
    <row r="33" spans="1:3" ht="13.5" hidden="1">
      <c r="A33" s="12" t="s">
        <v>33</v>
      </c>
      <c r="B33" s="11"/>
      <c r="C33" s="46"/>
    </row>
    <row r="34" spans="1:3" ht="13.5" hidden="1">
      <c r="A34" s="12" t="s">
        <v>32</v>
      </c>
      <c r="B34" s="11"/>
      <c r="C34" s="46"/>
    </row>
    <row r="35" ht="14.25" thickBot="1">
      <c r="C35" s="63"/>
    </row>
    <row r="36" spans="5:7" ht="15" thickBot="1">
      <c r="E36" s="143" t="s">
        <v>69</v>
      </c>
      <c r="F36" s="144"/>
      <c r="G36" s="24">
        <f>G18+SUM(C30:C34)</f>
        <v>0</v>
      </c>
    </row>
    <row r="38" ht="13.5">
      <c r="A38" t="s">
        <v>34</v>
      </c>
    </row>
    <row r="39" spans="1:7" ht="40.5">
      <c r="A39" s="4"/>
      <c r="B39" s="25" t="s">
        <v>70</v>
      </c>
      <c r="C39" s="4" t="s">
        <v>41</v>
      </c>
      <c r="D39" s="4" t="s">
        <v>71</v>
      </c>
      <c r="E39" s="4" t="s">
        <v>43</v>
      </c>
      <c r="F39" s="4" t="s">
        <v>44</v>
      </c>
      <c r="G39" s="4" t="s">
        <v>45</v>
      </c>
    </row>
    <row r="40" spans="1:7" ht="14.25">
      <c r="A40" s="15" t="s">
        <v>52</v>
      </c>
      <c r="B40" s="26">
        <f>G$36</f>
        <v>0</v>
      </c>
      <c r="C40" s="47"/>
      <c r="D40" s="27">
        <f>B40*C40</f>
        <v>0</v>
      </c>
      <c r="E40" s="48"/>
      <c r="F40" s="53">
        <v>0.7</v>
      </c>
      <c r="G40" s="29">
        <f>ROUND(D40*E40*F40,-3)/1000</f>
        <v>0</v>
      </c>
    </row>
    <row r="41" spans="1:7" ht="14.25">
      <c r="A41" s="15" t="s">
        <v>53</v>
      </c>
      <c r="B41" s="26">
        <f>G$36</f>
        <v>0</v>
      </c>
      <c r="C41" s="47"/>
      <c r="D41" s="27">
        <f>B41*C41</f>
        <v>0</v>
      </c>
      <c r="E41" s="48"/>
      <c r="F41" s="53">
        <v>0.8</v>
      </c>
      <c r="G41" s="29">
        <f>ROUND(D41*E41*F41,-3)/1000</f>
        <v>0</v>
      </c>
    </row>
    <row r="42" spans="1:7" ht="14.25">
      <c r="A42" s="15" t="s">
        <v>54</v>
      </c>
      <c r="B42" s="26">
        <f>G$36</f>
        <v>0</v>
      </c>
      <c r="C42" s="47"/>
      <c r="D42" s="27">
        <f>B42*C42</f>
        <v>0</v>
      </c>
      <c r="E42" s="48"/>
      <c r="F42" s="53">
        <v>0.8</v>
      </c>
      <c r="G42" s="29">
        <f>ROUND(D42*E42*F42,-3)/1000</f>
        <v>0</v>
      </c>
    </row>
    <row r="43" spans="1:7" ht="14.25">
      <c r="A43" s="15" t="s">
        <v>19</v>
      </c>
      <c r="B43" s="26">
        <f>G$36</f>
        <v>0</v>
      </c>
      <c r="C43" s="47"/>
      <c r="D43" s="27">
        <f>B43*C43</f>
        <v>0</v>
      </c>
      <c r="E43" s="48"/>
      <c r="F43" s="53">
        <v>0.8</v>
      </c>
      <c r="G43" s="29">
        <f>ROUND(D43*E43*F43,-3)/1000</f>
        <v>0</v>
      </c>
    </row>
    <row r="44" spans="1:7" ht="14.25">
      <c r="A44" s="15" t="s">
        <v>20</v>
      </c>
      <c r="B44" s="26">
        <f>G$36</f>
        <v>0</v>
      </c>
      <c r="C44" s="47"/>
      <c r="D44" s="27">
        <f>B44*C44</f>
        <v>0</v>
      </c>
      <c r="E44" s="48"/>
      <c r="F44" s="53">
        <v>0.8</v>
      </c>
      <c r="G44" s="29">
        <f>ROUND(D44*E44*F44,-3)/1000</f>
        <v>0</v>
      </c>
    </row>
    <row r="46" ht="13.5">
      <c r="A46" t="s">
        <v>56</v>
      </c>
    </row>
    <row r="47" spans="1:7" ht="13.5">
      <c r="A47" s="120"/>
      <c r="B47" s="121"/>
      <c r="C47" s="14" t="s">
        <v>57</v>
      </c>
      <c r="D47" s="14" t="s">
        <v>53</v>
      </c>
      <c r="E47" s="14" t="s">
        <v>54</v>
      </c>
      <c r="F47" s="14" t="s">
        <v>58</v>
      </c>
      <c r="G47" s="14" t="s">
        <v>59</v>
      </c>
    </row>
    <row r="48" spans="1:7" ht="13.5">
      <c r="A48" s="128" t="s">
        <v>36</v>
      </c>
      <c r="B48" s="129"/>
      <c r="C48" s="56">
        <f>G40-C49-C50</f>
        <v>0</v>
      </c>
      <c r="D48" s="56">
        <f>G41-D49-D50</f>
        <v>0</v>
      </c>
      <c r="E48" s="56">
        <f>G42-E49-E50</f>
        <v>0</v>
      </c>
      <c r="F48" s="56">
        <f>G43-F49-F50</f>
        <v>0</v>
      </c>
      <c r="G48" s="56">
        <f>G44-G49-G50</f>
        <v>0</v>
      </c>
    </row>
    <row r="49" spans="1:7" ht="13.5">
      <c r="A49" s="120" t="s">
        <v>75</v>
      </c>
      <c r="B49" s="121"/>
      <c r="C49" s="56">
        <f>ROUND(G8*C40*E40*F40/1000,0)-C50</f>
        <v>0</v>
      </c>
      <c r="D49" s="56">
        <f>ROUND(G8*C41*E41*F41/1000,0)-D50</f>
        <v>0</v>
      </c>
      <c r="E49" s="56">
        <f>ROUND(G8*C42*E42*F42/1000,0)-E50</f>
        <v>0</v>
      </c>
      <c r="F49" s="56">
        <f>ROUND(G8*C43*E43*F43/1000,0)-F50</f>
        <v>0</v>
      </c>
      <c r="G49" s="56">
        <f>ROUND(G8*C44*E44*F44/1000,0)-G50</f>
        <v>0</v>
      </c>
    </row>
    <row r="50" spans="1:7" ht="13.5">
      <c r="A50" s="122" t="s">
        <v>74</v>
      </c>
      <c r="B50" s="123"/>
      <c r="C50" s="56">
        <f>C30*C40*E40*F40/1000</f>
        <v>0</v>
      </c>
      <c r="D50" s="29">
        <f>C30*C41*E41*F41/1000</f>
        <v>0</v>
      </c>
      <c r="E50" s="29">
        <f>C30*C42*E42*F42/1000</f>
        <v>0</v>
      </c>
      <c r="F50" s="29">
        <f>C30*C43*E43*F43/1000</f>
        <v>0</v>
      </c>
      <c r="G50" s="29">
        <f>C30*C44*E44*F44/1000</f>
        <v>0</v>
      </c>
    </row>
  </sheetData>
  <sheetProtection/>
  <mergeCells count="11">
    <mergeCell ref="E36:F36"/>
    <mergeCell ref="A49:B49"/>
    <mergeCell ref="A50:B50"/>
    <mergeCell ref="A47:B47"/>
    <mergeCell ref="A29:B29"/>
    <mergeCell ref="A48:B48"/>
    <mergeCell ref="A1:G1"/>
    <mergeCell ref="C6:G6"/>
    <mergeCell ref="A21:B21"/>
    <mergeCell ref="E8:F8"/>
    <mergeCell ref="F31:G31"/>
  </mergeCells>
  <printOptions/>
  <pageMargins left="0.787" right="0.787" top="0.984" bottom="0.984" header="0.512" footer="0.512"/>
  <pageSetup horizontalDpi="200" verticalDpi="200" orientation="portrait" paperSize="9" scale="99" r:id="rId1"/>
  <headerFooter alignWithMargins="0">
    <oddHeader>&amp;R&amp;A　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D40" sqref="D40"/>
    </sheetView>
  </sheetViews>
  <sheetFormatPr defaultColWidth="9.00390625" defaultRowHeight="13.5"/>
  <cols>
    <col min="1" max="3" width="11.625" style="0" customWidth="1"/>
    <col min="4" max="4" width="12.50390625" style="0" customWidth="1"/>
    <col min="5" max="6" width="11.625" style="0" customWidth="1"/>
    <col min="7" max="7" width="13.125" style="0" customWidth="1"/>
  </cols>
  <sheetData>
    <row r="1" spans="1:7" ht="17.25">
      <c r="A1" s="136" t="s">
        <v>49</v>
      </c>
      <c r="B1" s="136"/>
      <c r="C1" s="136"/>
      <c r="D1" s="136"/>
      <c r="E1" s="136"/>
      <c r="F1" s="136"/>
      <c r="G1" s="136"/>
    </row>
    <row r="2" spans="6:7" ht="13.5">
      <c r="F2" s="57" t="s">
        <v>60</v>
      </c>
      <c r="G2" s="58" t="e">
        <f>#REF!</f>
        <v>#REF!</v>
      </c>
    </row>
    <row r="3" ht="14.25">
      <c r="A3" s="23" t="s">
        <v>80</v>
      </c>
    </row>
    <row r="5" ht="15" thickBot="1">
      <c r="A5" s="23" t="s">
        <v>81</v>
      </c>
    </row>
    <row r="6" spans="1:8" ht="24" customHeight="1" thickBot="1">
      <c r="A6" s="1" t="s">
        <v>8</v>
      </c>
      <c r="B6" s="42">
        <v>1</v>
      </c>
      <c r="C6" s="137" t="s">
        <v>77</v>
      </c>
      <c r="D6" s="138"/>
      <c r="E6" s="138"/>
      <c r="F6" s="138"/>
      <c r="G6" s="138"/>
      <c r="H6" s="7"/>
    </row>
    <row r="7" spans="1:8" ht="12.75" customHeight="1">
      <c r="A7" s="8"/>
      <c r="B7" s="32"/>
      <c r="C7" s="33"/>
      <c r="D7" s="21"/>
      <c r="E7" s="21"/>
      <c r="F7" s="21"/>
      <c r="G7" s="21"/>
      <c r="H7" s="7"/>
    </row>
    <row r="8" spans="1:8" ht="13.5">
      <c r="A8" s="10" t="s">
        <v>93</v>
      </c>
      <c r="C8" s="9"/>
      <c r="D8" s="9"/>
      <c r="E8" s="9"/>
      <c r="F8" s="9"/>
      <c r="G8" s="9"/>
      <c r="H8" s="7"/>
    </row>
    <row r="9" spans="1:7" ht="40.5">
      <c r="A9" s="2"/>
      <c r="B9" s="3" t="s">
        <v>6</v>
      </c>
      <c r="C9" s="4" t="s">
        <v>7</v>
      </c>
      <c r="D9" s="4" t="s">
        <v>38</v>
      </c>
      <c r="E9" s="4" t="s">
        <v>10</v>
      </c>
      <c r="F9" s="4" t="s">
        <v>9</v>
      </c>
      <c r="G9" s="4" t="s">
        <v>39</v>
      </c>
    </row>
    <row r="10" spans="1:7" ht="13.5">
      <c r="A10" s="2" t="s">
        <v>0</v>
      </c>
      <c r="B10" s="2"/>
      <c r="C10" s="2"/>
      <c r="D10" s="2"/>
      <c r="E10" s="2"/>
      <c r="F10" s="2"/>
      <c r="G10" s="2"/>
    </row>
    <row r="11" spans="1:7" ht="13.5">
      <c r="A11" s="79" t="s">
        <v>92</v>
      </c>
      <c r="B11" s="2">
        <v>707</v>
      </c>
      <c r="C11" s="17">
        <f aca="true" t="shared" si="0" ref="C11:C16">IF(ISBLANK(D$21),0,C$21)+IF(ISBLANK(D$22),0,C$22)+IF(ISBLANK(D$23),0,C$23)+IF(ISBLANK(D$24),0,$E$25/10)</f>
        <v>0</v>
      </c>
      <c r="D11" s="17">
        <f aca="true" t="shared" si="1" ref="D11:D16">B11+C11</f>
        <v>707</v>
      </c>
      <c r="E11" s="30">
        <f aca="true" t="shared" si="2" ref="E11:E16">10*B$6</f>
        <v>10</v>
      </c>
      <c r="F11" s="43"/>
      <c r="G11" s="5">
        <f aca="true" t="shared" si="3" ref="G11:G16">ROUND(D11*E11*F11,0)</f>
        <v>0</v>
      </c>
    </row>
    <row r="12" spans="1:7" ht="13.5">
      <c r="A12" s="2" t="s">
        <v>1</v>
      </c>
      <c r="B12" s="2">
        <v>790</v>
      </c>
      <c r="C12" s="17">
        <f t="shared" si="0"/>
        <v>0</v>
      </c>
      <c r="D12" s="17">
        <f t="shared" si="1"/>
        <v>790</v>
      </c>
      <c r="E12" s="30">
        <f t="shared" si="2"/>
        <v>10</v>
      </c>
      <c r="F12" s="43"/>
      <c r="G12" s="5">
        <f t="shared" si="3"/>
        <v>0</v>
      </c>
    </row>
    <row r="13" spans="1:7" ht="13.5">
      <c r="A13" s="2" t="s">
        <v>2</v>
      </c>
      <c r="B13" s="2">
        <v>922</v>
      </c>
      <c r="C13" s="17">
        <f t="shared" si="0"/>
        <v>0</v>
      </c>
      <c r="D13" s="17">
        <f t="shared" si="1"/>
        <v>922</v>
      </c>
      <c r="E13" s="30">
        <f t="shared" si="2"/>
        <v>10</v>
      </c>
      <c r="F13" s="43"/>
      <c r="G13" s="5">
        <f t="shared" si="3"/>
        <v>0</v>
      </c>
    </row>
    <row r="14" spans="1:7" ht="13.5">
      <c r="A14" s="2" t="s">
        <v>3</v>
      </c>
      <c r="B14" s="2">
        <v>1055</v>
      </c>
      <c r="C14" s="17">
        <f t="shared" si="0"/>
        <v>0</v>
      </c>
      <c r="D14" s="17">
        <f t="shared" si="1"/>
        <v>1055</v>
      </c>
      <c r="E14" s="30">
        <f t="shared" si="2"/>
        <v>10</v>
      </c>
      <c r="F14" s="44"/>
      <c r="G14" s="5">
        <f t="shared" si="3"/>
        <v>0</v>
      </c>
    </row>
    <row r="15" spans="1:7" ht="13.5">
      <c r="A15" s="2" t="s">
        <v>4</v>
      </c>
      <c r="B15" s="2">
        <v>1187</v>
      </c>
      <c r="C15" s="17">
        <f t="shared" si="0"/>
        <v>0</v>
      </c>
      <c r="D15" s="17">
        <f t="shared" si="1"/>
        <v>1187</v>
      </c>
      <c r="E15" s="30">
        <f t="shared" si="2"/>
        <v>10</v>
      </c>
      <c r="F15" s="44"/>
      <c r="G15" s="5">
        <f t="shared" si="3"/>
        <v>0</v>
      </c>
    </row>
    <row r="16" spans="1:7" ht="13.5">
      <c r="A16" s="2" t="s">
        <v>5</v>
      </c>
      <c r="B16" s="2">
        <v>1320</v>
      </c>
      <c r="C16" s="17">
        <f t="shared" si="0"/>
        <v>0</v>
      </c>
      <c r="D16" s="17">
        <f t="shared" si="1"/>
        <v>1320</v>
      </c>
      <c r="E16" s="30">
        <f t="shared" si="2"/>
        <v>10</v>
      </c>
      <c r="F16" s="44"/>
      <c r="G16" s="5">
        <f t="shared" si="3"/>
        <v>0</v>
      </c>
    </row>
    <row r="17" spans="1:7" ht="13.5">
      <c r="A17" s="2" t="s">
        <v>11</v>
      </c>
      <c r="B17" s="2"/>
      <c r="C17" s="2"/>
      <c r="D17" s="2"/>
      <c r="E17" s="2"/>
      <c r="F17" s="6">
        <f>SUM(F11:F16)</f>
        <v>0</v>
      </c>
      <c r="G17" s="5">
        <f>SUM(G11:G16)</f>
        <v>0</v>
      </c>
    </row>
    <row r="19" spans="1:2" ht="13.5">
      <c r="A19" s="8" t="s">
        <v>12</v>
      </c>
      <c r="B19" s="8"/>
    </row>
    <row r="20" spans="1:5" ht="13.5">
      <c r="A20" s="139" t="s">
        <v>16</v>
      </c>
      <c r="B20" s="132"/>
      <c r="C20" s="14" t="s">
        <v>13</v>
      </c>
      <c r="D20" s="14" t="s">
        <v>14</v>
      </c>
      <c r="E20" s="14" t="s">
        <v>30</v>
      </c>
    </row>
    <row r="21" spans="1:5" ht="13.5">
      <c r="A21" s="22" t="s">
        <v>94</v>
      </c>
      <c r="B21" s="16"/>
      <c r="C21" s="13">
        <v>27</v>
      </c>
      <c r="D21" s="45"/>
      <c r="E21" s="17">
        <f>IF(ISBLANK(D21),0,C21*E10)</f>
        <v>0</v>
      </c>
    </row>
    <row r="22" spans="1:5" ht="13.5" hidden="1">
      <c r="A22" s="22"/>
      <c r="B22" s="16"/>
      <c r="C22" s="13"/>
      <c r="D22" s="45"/>
      <c r="E22" s="17"/>
    </row>
    <row r="23" spans="1:5" ht="13.5" hidden="1">
      <c r="A23" s="22" t="s">
        <v>89</v>
      </c>
      <c r="B23" s="16"/>
      <c r="C23" s="13">
        <v>94</v>
      </c>
      <c r="D23" s="45"/>
      <c r="E23" s="17">
        <f>IF(ISBLANK(D23),0,C23*E12)</f>
        <v>0</v>
      </c>
    </row>
    <row r="24" spans="1:5" ht="13.5">
      <c r="A24" s="22" t="s">
        <v>95</v>
      </c>
      <c r="B24" s="16"/>
      <c r="C24" s="13">
        <v>50</v>
      </c>
      <c r="D24" s="45"/>
      <c r="E24" s="31" t="s">
        <v>29</v>
      </c>
    </row>
    <row r="25" spans="1:5" ht="13.5" hidden="1">
      <c r="A25" s="22" t="s">
        <v>90</v>
      </c>
      <c r="B25" s="16"/>
      <c r="C25" s="13">
        <v>65</v>
      </c>
      <c r="D25" s="14"/>
      <c r="E25" s="17">
        <f>IF(ISBLANK(D24),0,E32)</f>
        <v>0</v>
      </c>
    </row>
    <row r="26" ht="13.5">
      <c r="A26" s="10" t="s">
        <v>15</v>
      </c>
    </row>
    <row r="28" ht="13.5" hidden="1">
      <c r="A28" t="s">
        <v>26</v>
      </c>
    </row>
    <row r="29" spans="1:5" ht="13.5" hidden="1">
      <c r="A29" s="139"/>
      <c r="B29" s="132"/>
      <c r="C29" s="14" t="s">
        <v>28</v>
      </c>
      <c r="D29" s="14" t="s">
        <v>27</v>
      </c>
      <c r="E29" s="14" t="s">
        <v>27</v>
      </c>
    </row>
    <row r="30" spans="1:5" ht="13.5" hidden="1">
      <c r="A30" s="22" t="s">
        <v>21</v>
      </c>
      <c r="B30" s="11"/>
      <c r="C30" s="48"/>
      <c r="D30" s="13">
        <v>44</v>
      </c>
      <c r="E30" s="18">
        <f>IF(ISBLANK(C30),0,D30*C30/C32*E15)</f>
        <v>0</v>
      </c>
    </row>
    <row r="31" spans="1:5" ht="13.5" hidden="1">
      <c r="A31" s="22" t="s">
        <v>22</v>
      </c>
      <c r="B31" s="11"/>
      <c r="C31" s="48"/>
      <c r="D31" s="13">
        <v>65</v>
      </c>
      <c r="E31" s="18">
        <f>IF(ISBLANK(C31),0,D31*C31/C32*E16)</f>
        <v>0</v>
      </c>
    </row>
    <row r="32" spans="1:5" ht="13.5" hidden="1">
      <c r="A32" s="12" t="s">
        <v>11</v>
      </c>
      <c r="B32" s="11"/>
      <c r="C32" s="28">
        <f>C30+C31</f>
        <v>0</v>
      </c>
      <c r="D32" s="28"/>
      <c r="E32" s="18">
        <f>E30+E31</f>
        <v>0</v>
      </c>
    </row>
    <row r="34" ht="13.5">
      <c r="A34" t="s">
        <v>62</v>
      </c>
    </row>
    <row r="35" spans="1:3" ht="13.5">
      <c r="A35" s="15" t="s">
        <v>18</v>
      </c>
      <c r="B35" s="16"/>
      <c r="C35" s="14" t="s">
        <v>17</v>
      </c>
    </row>
    <row r="36" spans="1:7" ht="13.5" hidden="1">
      <c r="A36" s="12" t="s">
        <v>23</v>
      </c>
      <c r="B36" s="11"/>
      <c r="C36" s="46">
        <v>0</v>
      </c>
      <c r="F36" s="142"/>
      <c r="G36" s="142"/>
    </row>
    <row r="37" spans="1:3" ht="13.5" hidden="1">
      <c r="A37" s="12" t="s">
        <v>24</v>
      </c>
      <c r="B37" s="11"/>
      <c r="C37" s="46">
        <v>0</v>
      </c>
    </row>
    <row r="38" spans="1:3" ht="14.25" thickBot="1">
      <c r="A38" s="12" t="s">
        <v>91</v>
      </c>
      <c r="B38" s="11"/>
      <c r="C38" s="46"/>
    </row>
    <row r="39" spans="1:3" ht="14.25" hidden="1" thickBot="1">
      <c r="A39" s="12" t="s">
        <v>25</v>
      </c>
      <c r="B39" s="11"/>
      <c r="C39" s="46">
        <v>0</v>
      </c>
    </row>
    <row r="40" spans="1:7" ht="15" thickBot="1">
      <c r="A40" s="76"/>
      <c r="B40" s="76"/>
      <c r="C40" s="77"/>
      <c r="E40" s="19" t="s">
        <v>51</v>
      </c>
      <c r="F40" s="20"/>
      <c r="G40" s="24">
        <f>G17+SUM(C36:C40)</f>
        <v>0</v>
      </c>
    </row>
    <row r="41" spans="1:7" ht="14.25">
      <c r="A41" s="8"/>
      <c r="B41" s="8"/>
      <c r="C41" s="74"/>
      <c r="E41" s="8"/>
      <c r="F41" s="8"/>
      <c r="G41" s="55"/>
    </row>
    <row r="42" ht="13.5">
      <c r="A42" t="s">
        <v>34</v>
      </c>
    </row>
    <row r="43" spans="1:7" ht="40.5">
      <c r="A43" s="4"/>
      <c r="B43" s="25" t="s">
        <v>40</v>
      </c>
      <c r="C43" s="4" t="s">
        <v>41</v>
      </c>
      <c r="D43" s="4" t="s">
        <v>42</v>
      </c>
      <c r="E43" s="4" t="s">
        <v>43</v>
      </c>
      <c r="F43" s="4" t="s">
        <v>44</v>
      </c>
      <c r="G43" s="4" t="s">
        <v>45</v>
      </c>
    </row>
    <row r="44" spans="1:7" ht="14.25">
      <c r="A44" s="15" t="s">
        <v>52</v>
      </c>
      <c r="B44" s="26">
        <f>G$40</f>
        <v>0</v>
      </c>
      <c r="C44" s="47"/>
      <c r="D44" s="27">
        <f>B44*C44</f>
        <v>0</v>
      </c>
      <c r="E44" s="48"/>
      <c r="F44" s="49">
        <v>0.5</v>
      </c>
      <c r="G44" s="29">
        <f>ROUND(D44*E44*F44,-3)/1000</f>
        <v>0</v>
      </c>
    </row>
    <row r="45" spans="1:7" ht="14.25">
      <c r="A45" s="15" t="s">
        <v>53</v>
      </c>
      <c r="B45" s="26">
        <f>G$40</f>
        <v>0</v>
      </c>
      <c r="C45" s="47"/>
      <c r="D45" s="27">
        <f>B45*C45</f>
        <v>0</v>
      </c>
      <c r="E45" s="48"/>
      <c r="F45" s="49">
        <v>0.55</v>
      </c>
      <c r="G45" s="29">
        <f>ROUND(D45*E45*F45,-3)/1000</f>
        <v>0</v>
      </c>
    </row>
    <row r="46" spans="1:7" ht="14.25">
      <c r="A46" s="15" t="s">
        <v>54</v>
      </c>
      <c r="B46" s="26">
        <f>G$40</f>
        <v>0</v>
      </c>
      <c r="C46" s="47"/>
      <c r="D46" s="27">
        <f>B46*C46</f>
        <v>0</v>
      </c>
      <c r="E46" s="48"/>
      <c r="F46" s="49">
        <v>0.6</v>
      </c>
      <c r="G46" s="29">
        <f>ROUND(D46*E46*F46,-3)/1000</f>
        <v>0</v>
      </c>
    </row>
    <row r="47" spans="1:7" ht="14.25">
      <c r="A47" s="15" t="s">
        <v>19</v>
      </c>
      <c r="B47" s="26">
        <f>G$40</f>
        <v>0</v>
      </c>
      <c r="C47" s="47"/>
      <c r="D47" s="27">
        <f>B47*C47</f>
        <v>0</v>
      </c>
      <c r="E47" s="48"/>
      <c r="F47" s="49">
        <v>0.7</v>
      </c>
      <c r="G47" s="29">
        <f>ROUND(D47*E47*F47,-3)/1000</f>
        <v>0</v>
      </c>
    </row>
    <row r="48" spans="1:7" ht="14.25">
      <c r="A48" s="15" t="s">
        <v>20</v>
      </c>
      <c r="B48" s="26">
        <f>G$40</f>
        <v>0</v>
      </c>
      <c r="C48" s="47"/>
      <c r="D48" s="27">
        <f>B48*C48</f>
        <v>0</v>
      </c>
      <c r="E48" s="48"/>
      <c r="F48" s="49">
        <v>0.7</v>
      </c>
      <c r="G48" s="29">
        <f>ROUND(D48*E48*F48,-3)/1000</f>
        <v>0</v>
      </c>
    </row>
    <row r="49" spans="1:7" ht="14.25">
      <c r="A49" s="37"/>
      <c r="B49" s="38"/>
      <c r="C49" s="39"/>
      <c r="D49" s="40"/>
      <c r="E49" s="35"/>
      <c r="F49" s="36"/>
      <c r="G49" s="34"/>
    </row>
    <row r="50" ht="13.5">
      <c r="A50" s="66" t="s">
        <v>76</v>
      </c>
    </row>
    <row r="51" spans="1:6" ht="13.5">
      <c r="A51" s="2"/>
      <c r="B51" s="14" t="s">
        <v>57</v>
      </c>
      <c r="C51" s="14" t="s">
        <v>53</v>
      </c>
      <c r="D51" s="14" t="s">
        <v>54</v>
      </c>
      <c r="E51" s="14" t="s">
        <v>58</v>
      </c>
      <c r="F51" s="14" t="s">
        <v>59</v>
      </c>
    </row>
    <row r="52" spans="1:6" ht="13.5">
      <c r="A52" s="67" t="s">
        <v>36</v>
      </c>
      <c r="B52" s="64">
        <f>G17*0.9*C44*E44*F44/1000</f>
        <v>0</v>
      </c>
      <c r="C52" s="64">
        <f>G17*0.9*C45*E45*F45/1000</f>
        <v>0</v>
      </c>
      <c r="D52" s="64">
        <f>G17*0.9*C46*E46*F46/1000</f>
        <v>0</v>
      </c>
      <c r="E52" s="64">
        <f>G17*0.9*C47*E47*F47/1000</f>
        <v>0</v>
      </c>
      <c r="F52" s="64">
        <f>G17*0.9*C48*E48*F48/1000</f>
        <v>0</v>
      </c>
    </row>
    <row r="53" spans="1:6" ht="13.5">
      <c r="A53" s="67" t="s">
        <v>37</v>
      </c>
      <c r="B53" s="64">
        <f>G44-B52</f>
        <v>0</v>
      </c>
      <c r="C53" s="64">
        <f>G45-C52</f>
        <v>0</v>
      </c>
      <c r="D53" s="64">
        <f>G46-D52</f>
        <v>0</v>
      </c>
      <c r="E53" s="64">
        <f>G47-E52</f>
        <v>0</v>
      </c>
      <c r="F53" s="64">
        <f>G48-F52</f>
        <v>0</v>
      </c>
    </row>
  </sheetData>
  <sheetProtection/>
  <mergeCells count="5">
    <mergeCell ref="F36:G36"/>
    <mergeCell ref="A1:G1"/>
    <mergeCell ref="C6:G6"/>
    <mergeCell ref="A20:B20"/>
    <mergeCell ref="A29:B29"/>
  </mergeCells>
  <printOptions/>
  <pageMargins left="0.787" right="0.787" top="0.984" bottom="0.984" header="0.512" footer="0.512"/>
  <pageSetup horizontalDpi="200" verticalDpi="200" orientation="portrait" paperSize="9" scale="96" r:id="rId2"/>
  <headerFooter alignWithMargins="0">
    <oddHeader>&amp;R&amp;A　&amp;D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7.625" style="0" bestFit="1" customWidth="1"/>
    <col min="2" max="2" width="29.875" style="0" bestFit="1" customWidth="1"/>
    <col min="3" max="3" width="15.75390625" style="0" customWidth="1"/>
    <col min="4" max="4" width="3.375" style="0" bestFit="1" customWidth="1"/>
    <col min="5" max="5" width="2.625" style="0" customWidth="1"/>
    <col min="6" max="6" width="38.625" style="0" customWidth="1"/>
  </cols>
  <sheetData>
    <row r="1" ht="27" customHeight="1">
      <c r="F1" s="117" t="s">
        <v>167</v>
      </c>
    </row>
    <row r="2" spans="1:6" ht="36" customHeight="1">
      <c r="A2" s="148" t="s">
        <v>148</v>
      </c>
      <c r="B2" s="148"/>
      <c r="C2" s="148"/>
      <c r="D2" s="148"/>
      <c r="E2" s="148"/>
      <c r="F2" s="148"/>
    </row>
    <row r="4" ht="24.75" customHeight="1">
      <c r="A4" s="23" t="s">
        <v>164</v>
      </c>
    </row>
    <row r="6" spans="1:6" ht="27" customHeight="1">
      <c r="A6" s="145" t="s">
        <v>116</v>
      </c>
      <c r="B6" s="108" t="s">
        <v>159</v>
      </c>
      <c r="C6" s="110"/>
      <c r="D6" s="112" t="s">
        <v>146</v>
      </c>
      <c r="E6" s="109"/>
      <c r="F6" s="2"/>
    </row>
    <row r="7" spans="1:6" ht="27" customHeight="1">
      <c r="A7" s="145"/>
      <c r="B7" s="108" t="s">
        <v>109</v>
      </c>
      <c r="C7" s="110"/>
      <c r="D7" s="112" t="s">
        <v>146</v>
      </c>
      <c r="E7" s="109"/>
      <c r="F7" s="2"/>
    </row>
    <row r="8" spans="1:6" ht="27" customHeight="1">
      <c r="A8" s="145"/>
      <c r="B8" s="108" t="s">
        <v>110</v>
      </c>
      <c r="C8" s="110"/>
      <c r="D8" s="112" t="s">
        <v>147</v>
      </c>
      <c r="E8" s="109"/>
      <c r="F8" s="115" t="s">
        <v>163</v>
      </c>
    </row>
    <row r="9" spans="1:6" ht="27" customHeight="1">
      <c r="A9" s="145"/>
      <c r="B9" s="108" t="s">
        <v>111</v>
      </c>
      <c r="C9" s="110"/>
      <c r="D9" s="112" t="s">
        <v>147</v>
      </c>
      <c r="E9" s="109" t="s">
        <v>130</v>
      </c>
      <c r="F9" s="115"/>
    </row>
    <row r="10" spans="1:6" ht="27" customHeight="1">
      <c r="A10" s="145"/>
      <c r="B10" s="108" t="s">
        <v>112</v>
      </c>
      <c r="C10" s="110"/>
      <c r="D10" s="112" t="s">
        <v>147</v>
      </c>
      <c r="E10" s="109" t="s">
        <v>131</v>
      </c>
      <c r="F10" s="115"/>
    </row>
    <row r="11" spans="1:6" ht="27" customHeight="1">
      <c r="A11" s="145"/>
      <c r="B11" s="108" t="s">
        <v>113</v>
      </c>
      <c r="C11" s="110"/>
      <c r="D11" s="112" t="s">
        <v>147</v>
      </c>
      <c r="E11" s="109" t="s">
        <v>132</v>
      </c>
      <c r="F11" s="115" t="s">
        <v>149</v>
      </c>
    </row>
    <row r="12" spans="1:6" ht="27" customHeight="1">
      <c r="A12" s="145"/>
      <c r="B12" s="108" t="s">
        <v>114</v>
      </c>
      <c r="C12" s="110"/>
      <c r="D12" s="112" t="s">
        <v>147</v>
      </c>
      <c r="E12" s="109" t="s">
        <v>133</v>
      </c>
      <c r="F12" s="115" t="s">
        <v>150</v>
      </c>
    </row>
    <row r="13" spans="1:6" ht="27" customHeight="1">
      <c r="A13" s="145"/>
      <c r="B13" s="108" t="s">
        <v>115</v>
      </c>
      <c r="C13" s="110"/>
      <c r="D13" s="112" t="s">
        <v>147</v>
      </c>
      <c r="E13" s="109" t="s">
        <v>134</v>
      </c>
      <c r="F13" s="115" t="s">
        <v>168</v>
      </c>
    </row>
    <row r="14" spans="1:6" ht="27" customHeight="1">
      <c r="A14" s="145" t="s">
        <v>165</v>
      </c>
      <c r="B14" s="108" t="s">
        <v>117</v>
      </c>
      <c r="C14" s="110"/>
      <c r="D14" s="112" t="s">
        <v>147</v>
      </c>
      <c r="E14" s="109" t="s">
        <v>135</v>
      </c>
      <c r="F14" s="115"/>
    </row>
    <row r="15" spans="1:6" ht="27" customHeight="1">
      <c r="A15" s="145"/>
      <c r="B15" s="108" t="s">
        <v>118</v>
      </c>
      <c r="C15" s="110"/>
      <c r="D15" s="112" t="s">
        <v>147</v>
      </c>
      <c r="E15" s="109" t="s">
        <v>136</v>
      </c>
      <c r="F15" s="115" t="s">
        <v>151</v>
      </c>
    </row>
    <row r="16" spans="1:6" ht="27" customHeight="1">
      <c r="A16" s="145"/>
      <c r="B16" s="108" t="s">
        <v>119</v>
      </c>
      <c r="C16" s="110"/>
      <c r="D16" s="112" t="s">
        <v>147</v>
      </c>
      <c r="E16" s="109" t="s">
        <v>137</v>
      </c>
      <c r="F16" s="115" t="s">
        <v>152</v>
      </c>
    </row>
    <row r="17" spans="1:6" ht="27" customHeight="1">
      <c r="A17" s="109" t="s">
        <v>123</v>
      </c>
      <c r="B17" s="108" t="s">
        <v>122</v>
      </c>
      <c r="C17" s="110"/>
      <c r="D17" s="112" t="s">
        <v>147</v>
      </c>
      <c r="E17" s="109" t="s">
        <v>138</v>
      </c>
      <c r="F17" s="115"/>
    </row>
    <row r="18" spans="1:6" ht="27" customHeight="1">
      <c r="A18" s="145" t="s">
        <v>124</v>
      </c>
      <c r="B18" s="108" t="s">
        <v>120</v>
      </c>
      <c r="C18" s="110"/>
      <c r="D18" s="112" t="s">
        <v>147</v>
      </c>
      <c r="E18" s="109" t="s">
        <v>139</v>
      </c>
      <c r="F18" s="115"/>
    </row>
    <row r="19" spans="1:6" ht="27" customHeight="1">
      <c r="A19" s="145"/>
      <c r="B19" s="108" t="s">
        <v>121</v>
      </c>
      <c r="C19" s="110"/>
      <c r="D19" s="112" t="s">
        <v>147</v>
      </c>
      <c r="E19" s="109" t="s">
        <v>140</v>
      </c>
      <c r="F19" s="115" t="s">
        <v>153</v>
      </c>
    </row>
    <row r="20" spans="1:6" ht="27" customHeight="1">
      <c r="A20" s="149" t="s">
        <v>127</v>
      </c>
      <c r="B20" s="108" t="s">
        <v>125</v>
      </c>
      <c r="C20" s="110"/>
      <c r="D20" s="112" t="s">
        <v>147</v>
      </c>
      <c r="E20" s="109" t="s">
        <v>141</v>
      </c>
      <c r="F20" s="115"/>
    </row>
    <row r="21" spans="1:6" ht="27" customHeight="1">
      <c r="A21" s="149"/>
      <c r="B21" s="108" t="s">
        <v>126</v>
      </c>
      <c r="C21" s="110"/>
      <c r="D21" s="112" t="s">
        <v>147</v>
      </c>
      <c r="E21" s="109" t="s">
        <v>142</v>
      </c>
      <c r="F21" s="115" t="s">
        <v>154</v>
      </c>
    </row>
    <row r="22" spans="1:6" ht="27" customHeight="1">
      <c r="A22" s="145" t="s">
        <v>128</v>
      </c>
      <c r="B22" s="145"/>
      <c r="C22" s="111"/>
      <c r="D22" s="112" t="s">
        <v>147</v>
      </c>
      <c r="E22" s="109" t="s">
        <v>143</v>
      </c>
      <c r="F22" s="115" t="s">
        <v>155</v>
      </c>
    </row>
    <row r="23" spans="1:6" ht="27" customHeight="1">
      <c r="A23" s="145" t="s">
        <v>162</v>
      </c>
      <c r="B23" s="145"/>
      <c r="C23" s="111"/>
      <c r="D23" s="112" t="s">
        <v>147</v>
      </c>
      <c r="E23" s="109" t="s">
        <v>144</v>
      </c>
      <c r="F23" s="115" t="s">
        <v>156</v>
      </c>
    </row>
    <row r="24" spans="1:6" ht="27" customHeight="1">
      <c r="A24" s="146" t="s">
        <v>129</v>
      </c>
      <c r="B24" s="108" t="s">
        <v>160</v>
      </c>
      <c r="C24" s="113"/>
      <c r="D24" s="112" t="s">
        <v>147</v>
      </c>
      <c r="E24" s="114" t="s">
        <v>145</v>
      </c>
      <c r="F24" s="116"/>
    </row>
    <row r="25" spans="1:6" ht="27" customHeight="1">
      <c r="A25" s="147"/>
      <c r="B25" s="108" t="s">
        <v>161</v>
      </c>
      <c r="C25" s="113"/>
      <c r="D25" s="112" t="s">
        <v>147</v>
      </c>
      <c r="E25" s="109" t="s">
        <v>157</v>
      </c>
      <c r="F25" s="115" t="s">
        <v>158</v>
      </c>
    </row>
    <row r="26" ht="27" customHeight="1">
      <c r="F26" s="107"/>
    </row>
    <row r="27" ht="27" customHeight="1"/>
  </sheetData>
  <sheetProtection/>
  <mergeCells count="8">
    <mergeCell ref="A22:B22"/>
    <mergeCell ref="A24:A25"/>
    <mergeCell ref="A2:F2"/>
    <mergeCell ref="A6:A13"/>
    <mergeCell ref="A14:A16"/>
    <mergeCell ref="A18:A19"/>
    <mergeCell ref="A20:A21"/>
    <mergeCell ref="A23:B23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佐藤 良平</cp:lastModifiedBy>
  <cp:lastPrinted>2018-10-15T04:45:32Z</cp:lastPrinted>
  <dcterms:created xsi:type="dcterms:W3CDTF">2000-09-29T07:21:23Z</dcterms:created>
  <dcterms:modified xsi:type="dcterms:W3CDTF">2018-10-15T04:45:39Z</dcterms:modified>
  <cp:category/>
  <cp:version/>
  <cp:contentType/>
  <cp:contentStatus/>
</cp:coreProperties>
</file>